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809"/>
  <workbookPr/>
  <mc:AlternateContent xmlns:mc="http://schemas.openxmlformats.org/markup-compatibility/2006">
    <mc:Choice Requires="x15">
      <x15ac:absPath xmlns:x15ac="http://schemas.microsoft.com/office/spreadsheetml/2010/11/ac" url="/Mizzou/jade_sustaining_env/"/>
    </mc:Choice>
  </mc:AlternateContent>
  <bookViews>
    <workbookView xWindow="860" yWindow="460" windowWidth="21600" windowHeight="21140" tabRatio="500"/>
  </bookViews>
  <sheets>
    <sheet name="Sheet2" sheetId="3"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62" i="3" l="1"/>
  <c r="AA62" i="3"/>
  <c r="Q62" i="3"/>
  <c r="Z62" i="3"/>
  <c r="Q61" i="3"/>
  <c r="Z61" i="3"/>
  <c r="R63" i="3"/>
  <c r="AA63" i="3"/>
  <c r="Q63" i="3"/>
  <c r="Z63" i="3"/>
  <c r="R61" i="3"/>
  <c r="AA61" i="3"/>
  <c r="L63" i="3"/>
  <c r="Y63" i="3"/>
  <c r="L62" i="3"/>
  <c r="Y62" i="3"/>
  <c r="L61" i="3"/>
  <c r="Y61" i="3"/>
  <c r="K63" i="3"/>
  <c r="X63" i="3"/>
  <c r="K62" i="3"/>
  <c r="X62" i="3"/>
  <c r="K61" i="3"/>
  <c r="X61" i="3"/>
  <c r="I63" i="3"/>
  <c r="W63" i="3"/>
  <c r="I62" i="3"/>
  <c r="W62" i="3"/>
  <c r="I61" i="3"/>
  <c r="W61" i="3"/>
  <c r="H63" i="3"/>
  <c r="V63" i="3"/>
  <c r="H62" i="3"/>
  <c r="V62" i="3"/>
  <c r="H61" i="3"/>
  <c r="V61" i="3"/>
  <c r="V60" i="3"/>
  <c r="W60" i="3"/>
  <c r="X60" i="3"/>
  <c r="Y60" i="3"/>
  <c r="Z60" i="3"/>
  <c r="AA60" i="3"/>
  <c r="AA59" i="3"/>
  <c r="Z59" i="3"/>
  <c r="Y59" i="3"/>
  <c r="X59" i="3"/>
  <c r="W59" i="3"/>
  <c r="V59" i="3"/>
  <c r="V58" i="3"/>
  <c r="W58" i="3"/>
  <c r="X58" i="3"/>
  <c r="Y58" i="3"/>
  <c r="Z58" i="3"/>
  <c r="AA58" i="3"/>
  <c r="AA57" i="3"/>
  <c r="Z57" i="3"/>
  <c r="Y57" i="3"/>
  <c r="X57" i="3"/>
  <c r="W57" i="3"/>
  <c r="V57" i="3"/>
  <c r="V56" i="3"/>
  <c r="W56" i="3"/>
  <c r="X56" i="3"/>
  <c r="Y56" i="3"/>
  <c r="Z56" i="3"/>
  <c r="AA56" i="3"/>
  <c r="AA55" i="3"/>
  <c r="Z55" i="3"/>
  <c r="Y55" i="3"/>
  <c r="X55" i="3"/>
  <c r="W55" i="3"/>
  <c r="V55" i="3"/>
  <c r="V64" i="3"/>
  <c r="W64" i="3"/>
  <c r="X64" i="3"/>
  <c r="Y64" i="3"/>
  <c r="Z64" i="3"/>
  <c r="AA64" i="3"/>
  <c r="V65" i="3"/>
  <c r="W65" i="3"/>
  <c r="X65" i="3"/>
  <c r="Y65" i="3"/>
  <c r="Z65" i="3"/>
  <c r="AA65" i="3"/>
  <c r="V66" i="3"/>
  <c r="W66" i="3"/>
  <c r="X66" i="3"/>
  <c r="Y66" i="3"/>
  <c r="Z66" i="3"/>
  <c r="AA66" i="3"/>
  <c r="V67" i="3"/>
  <c r="W67" i="3"/>
  <c r="X67" i="3"/>
  <c r="Y67" i="3"/>
  <c r="Z67" i="3"/>
  <c r="AA67" i="3"/>
  <c r="V68" i="3"/>
  <c r="W68" i="3"/>
  <c r="X68" i="3"/>
  <c r="Y68" i="3"/>
  <c r="Z68" i="3"/>
  <c r="AA68" i="3"/>
  <c r="AA14" i="3"/>
  <c r="Z14" i="3"/>
  <c r="Y14" i="3"/>
  <c r="X14" i="3"/>
  <c r="W14" i="3"/>
  <c r="V14" i="3"/>
  <c r="AA13" i="3"/>
  <c r="Z13" i="3"/>
  <c r="Y13" i="3"/>
  <c r="X13" i="3"/>
  <c r="W13" i="3"/>
  <c r="V13" i="3"/>
  <c r="V40" i="3"/>
  <c r="W40" i="3"/>
  <c r="X40" i="3"/>
  <c r="Y40" i="3"/>
  <c r="Z40" i="3"/>
  <c r="AA40" i="3"/>
  <c r="V41" i="3"/>
  <c r="W41" i="3"/>
  <c r="X41" i="3"/>
  <c r="Y41" i="3"/>
  <c r="Z41" i="3"/>
  <c r="AA41" i="3"/>
  <c r="V42" i="3"/>
  <c r="W42" i="3"/>
  <c r="X42" i="3"/>
  <c r="Y42" i="3"/>
  <c r="Z42" i="3"/>
  <c r="AA42" i="3"/>
  <c r="V43" i="3"/>
  <c r="W43" i="3"/>
  <c r="X43" i="3"/>
  <c r="Y43" i="3"/>
  <c r="Z43" i="3"/>
  <c r="AA43" i="3"/>
  <c r="V44" i="3"/>
  <c r="W44" i="3"/>
  <c r="X44" i="3"/>
  <c r="Y44" i="3"/>
  <c r="Z44" i="3"/>
  <c r="AA44" i="3"/>
  <c r="AA45" i="3"/>
  <c r="Z45" i="3"/>
  <c r="Y45" i="3"/>
  <c r="X45" i="3"/>
  <c r="W45" i="3"/>
  <c r="V45" i="3"/>
  <c r="AA69" i="3"/>
  <c r="Z69" i="3"/>
  <c r="Y69" i="3"/>
  <c r="X69" i="3"/>
  <c r="W69" i="3"/>
  <c r="V69" i="3"/>
  <c r="V79" i="3"/>
  <c r="W79" i="3"/>
  <c r="AA82" i="3"/>
  <c r="Z82" i="3"/>
  <c r="Y82" i="3"/>
  <c r="X82" i="3"/>
  <c r="W82" i="3"/>
  <c r="V82" i="3"/>
  <c r="AA81" i="3"/>
  <c r="Z81" i="3"/>
  <c r="Y81" i="3"/>
  <c r="X81" i="3"/>
  <c r="W81" i="3"/>
  <c r="V81" i="3"/>
  <c r="AA80" i="3"/>
  <c r="Z80" i="3"/>
  <c r="Y80" i="3"/>
  <c r="X80" i="3"/>
  <c r="W80" i="3"/>
  <c r="V80" i="3"/>
  <c r="AA79" i="3"/>
  <c r="Z79" i="3"/>
  <c r="Y79" i="3"/>
  <c r="X79" i="3"/>
  <c r="AA78" i="3"/>
  <c r="Z78" i="3"/>
  <c r="Y78" i="3"/>
  <c r="X78" i="3"/>
  <c r="W78" i="3"/>
  <c r="V78" i="3"/>
  <c r="AA77" i="3"/>
  <c r="Z77" i="3"/>
  <c r="Y77" i="3"/>
  <c r="X77" i="3"/>
  <c r="W77" i="3"/>
  <c r="V77" i="3"/>
  <c r="AA76" i="3"/>
  <c r="Z76" i="3"/>
  <c r="Y76" i="3"/>
  <c r="X76" i="3"/>
  <c r="W76" i="3"/>
  <c r="V76" i="3"/>
  <c r="AA75" i="3"/>
  <c r="Z75" i="3"/>
  <c r="Y75" i="3"/>
  <c r="X75" i="3"/>
  <c r="W75" i="3"/>
  <c r="V75" i="3"/>
  <c r="AA74" i="3"/>
  <c r="Z74" i="3"/>
  <c r="X74" i="3"/>
  <c r="Y74" i="3"/>
  <c r="W74" i="3"/>
  <c r="V74" i="3"/>
  <c r="AA54" i="3"/>
  <c r="Z54" i="3"/>
  <c r="Y54" i="3"/>
  <c r="X54" i="3"/>
  <c r="W54" i="3"/>
  <c r="V54" i="3"/>
  <c r="AA53" i="3"/>
  <c r="Z53" i="3"/>
  <c r="Y53" i="3"/>
  <c r="X53" i="3"/>
  <c r="W53" i="3"/>
  <c r="V53" i="3"/>
  <c r="AA52" i="3"/>
  <c r="Z52" i="3"/>
  <c r="Y52" i="3"/>
  <c r="X52" i="3"/>
  <c r="W52" i="3"/>
  <c r="V52" i="3"/>
  <c r="AA51" i="3"/>
  <c r="Z51" i="3"/>
  <c r="Y51" i="3"/>
  <c r="X51" i="3"/>
  <c r="W51" i="3"/>
  <c r="V51" i="3"/>
  <c r="AA50" i="3"/>
  <c r="Z50" i="3"/>
  <c r="Y50" i="3"/>
  <c r="X50" i="3"/>
  <c r="W50" i="3"/>
  <c r="V50" i="3"/>
  <c r="AA49" i="3"/>
  <c r="Z49" i="3"/>
  <c r="Y49" i="3"/>
  <c r="X49" i="3"/>
  <c r="W49" i="3"/>
  <c r="V49" i="3"/>
  <c r="AA48" i="3"/>
  <c r="Z48" i="3"/>
  <c r="Y48" i="3"/>
  <c r="X48" i="3"/>
  <c r="W48" i="3"/>
  <c r="V48" i="3"/>
  <c r="AA47" i="3"/>
  <c r="Z47" i="3"/>
  <c r="Y47" i="3"/>
  <c r="X47" i="3"/>
  <c r="W47" i="3"/>
  <c r="V47" i="3"/>
  <c r="AA46" i="3"/>
  <c r="Z46" i="3"/>
  <c r="Y46" i="3"/>
  <c r="X46" i="3"/>
  <c r="W46" i="3"/>
  <c r="V46" i="3"/>
  <c r="AA73" i="3"/>
  <c r="Z73" i="3"/>
  <c r="Y73" i="3"/>
  <c r="X73" i="3"/>
  <c r="W73" i="3"/>
  <c r="V73" i="3"/>
  <c r="AA72" i="3"/>
  <c r="Z72" i="3"/>
  <c r="Y72" i="3"/>
  <c r="X72" i="3"/>
  <c r="W72" i="3"/>
  <c r="V72" i="3"/>
  <c r="X71" i="3"/>
  <c r="AA71" i="3"/>
  <c r="Z71" i="3"/>
  <c r="Y71" i="3"/>
  <c r="W71" i="3"/>
  <c r="V71" i="3"/>
  <c r="AA70" i="3"/>
  <c r="Z70" i="3"/>
  <c r="Y70" i="3"/>
  <c r="X70" i="3"/>
  <c r="W70" i="3"/>
  <c r="V70" i="3"/>
  <c r="AA39" i="3"/>
  <c r="Z39" i="3"/>
  <c r="Y39" i="3"/>
  <c r="X39" i="3"/>
  <c r="W39" i="3"/>
  <c r="V39" i="3"/>
  <c r="AA38" i="3"/>
  <c r="Z38" i="3"/>
  <c r="Y38" i="3"/>
  <c r="X38" i="3"/>
  <c r="W38" i="3"/>
  <c r="V38" i="3"/>
  <c r="AA37" i="3"/>
  <c r="Z37" i="3"/>
  <c r="Y37" i="3"/>
  <c r="X37" i="3"/>
  <c r="W37" i="3"/>
  <c r="V37" i="3"/>
  <c r="AA36" i="3"/>
  <c r="Z36" i="3"/>
  <c r="Y36" i="3"/>
  <c r="X36" i="3"/>
  <c r="W36" i="3"/>
  <c r="V36" i="3"/>
  <c r="AA35" i="3"/>
  <c r="Z35" i="3"/>
  <c r="Y35" i="3"/>
  <c r="X35" i="3"/>
  <c r="W35" i="3"/>
  <c r="V35" i="3"/>
  <c r="AA34" i="3"/>
  <c r="Z34" i="3"/>
  <c r="Y34" i="3"/>
  <c r="X34" i="3"/>
  <c r="W34" i="3"/>
  <c r="V34" i="3"/>
  <c r="AA33" i="3"/>
  <c r="Z33" i="3"/>
  <c r="Y33" i="3"/>
  <c r="X33" i="3"/>
  <c r="W33" i="3"/>
  <c r="V33" i="3"/>
  <c r="AA32" i="3"/>
  <c r="Z32" i="3"/>
  <c r="Y32" i="3"/>
  <c r="X32" i="3"/>
  <c r="W32" i="3"/>
  <c r="V32" i="3"/>
  <c r="AA31" i="3"/>
  <c r="Z31" i="3"/>
  <c r="Y31" i="3"/>
  <c r="X31" i="3"/>
  <c r="W31" i="3"/>
  <c r="V31" i="3"/>
  <c r="AA30" i="3"/>
  <c r="Z30" i="3"/>
  <c r="Y30" i="3"/>
  <c r="X30" i="3"/>
  <c r="W30" i="3"/>
  <c r="V30" i="3"/>
  <c r="AA29" i="3"/>
  <c r="Z29" i="3"/>
  <c r="Y29" i="3"/>
  <c r="X29" i="3"/>
  <c r="W29" i="3"/>
  <c r="V29" i="3"/>
  <c r="AA28" i="3"/>
  <c r="Z28" i="3"/>
  <c r="Y28" i="3"/>
  <c r="X28" i="3"/>
  <c r="W28" i="3"/>
  <c r="V28" i="3"/>
  <c r="AA27" i="3"/>
  <c r="Z27" i="3"/>
  <c r="Y27" i="3"/>
  <c r="X27" i="3"/>
  <c r="W27" i="3"/>
  <c r="V27" i="3"/>
  <c r="AA26" i="3"/>
  <c r="Z26" i="3"/>
  <c r="Y26" i="3"/>
  <c r="X26" i="3"/>
  <c r="W26" i="3"/>
  <c r="V26" i="3"/>
  <c r="AA25" i="3"/>
  <c r="Z25" i="3"/>
  <c r="Y25" i="3"/>
  <c r="X25" i="3"/>
  <c r="W25" i="3"/>
  <c r="V25" i="3"/>
  <c r="AA24" i="3"/>
  <c r="Z24" i="3"/>
  <c r="Y24" i="3"/>
  <c r="X24" i="3"/>
  <c r="W24" i="3"/>
  <c r="V24" i="3"/>
  <c r="AA23" i="3"/>
  <c r="Z23" i="3"/>
  <c r="Y23" i="3"/>
  <c r="X23" i="3"/>
  <c r="W23" i="3"/>
  <c r="V23" i="3"/>
  <c r="AA22" i="3"/>
  <c r="Z22" i="3"/>
  <c r="Y22" i="3"/>
  <c r="X22" i="3"/>
  <c r="W22" i="3"/>
  <c r="V22" i="3"/>
  <c r="AA21" i="3"/>
  <c r="Z21" i="3"/>
  <c r="Y21" i="3"/>
  <c r="X21" i="3"/>
  <c r="W21" i="3"/>
  <c r="V21" i="3"/>
  <c r="AA20" i="3"/>
  <c r="Z20" i="3"/>
  <c r="Y20" i="3"/>
  <c r="X20" i="3"/>
  <c r="W20" i="3"/>
  <c r="V20" i="3"/>
  <c r="AA19" i="3"/>
  <c r="Z19" i="3"/>
  <c r="Y19" i="3"/>
  <c r="X19" i="3"/>
  <c r="W19" i="3"/>
  <c r="V19" i="3"/>
  <c r="AA18" i="3"/>
  <c r="Z18" i="3"/>
  <c r="Y18" i="3"/>
  <c r="X18" i="3"/>
  <c r="W18" i="3"/>
  <c r="V18" i="3"/>
  <c r="AA17" i="3"/>
  <c r="Z17" i="3"/>
  <c r="Y17" i="3"/>
  <c r="X17" i="3"/>
  <c r="W17" i="3"/>
  <c r="V17" i="3"/>
  <c r="AA16" i="3"/>
  <c r="Z16" i="3"/>
  <c r="Y16" i="3"/>
  <c r="X16" i="3"/>
  <c r="W16" i="3"/>
  <c r="V16" i="3"/>
  <c r="AA15" i="3"/>
  <c r="Z15" i="3"/>
  <c r="Y15" i="3"/>
  <c r="X15" i="3"/>
  <c r="W15" i="3"/>
  <c r="V15" i="3"/>
  <c r="AA12" i="3"/>
  <c r="Z12" i="3"/>
  <c r="Y12" i="3"/>
  <c r="X12" i="3"/>
  <c r="W12" i="3"/>
  <c r="V12" i="3"/>
  <c r="AA11" i="3"/>
  <c r="Z11" i="3"/>
  <c r="Y11" i="3"/>
  <c r="X11" i="3"/>
  <c r="W11" i="3"/>
  <c r="V11" i="3"/>
  <c r="AA10" i="3"/>
  <c r="Z10" i="3"/>
  <c r="Y10" i="3"/>
  <c r="X10" i="3"/>
  <c r="W10" i="3"/>
  <c r="V10" i="3"/>
  <c r="AA9" i="3"/>
  <c r="Z9" i="3"/>
  <c r="Y9" i="3"/>
  <c r="X9" i="3"/>
  <c r="W9" i="3"/>
  <c r="V9" i="3"/>
  <c r="AA8" i="3"/>
  <c r="Z8" i="3"/>
  <c r="Y8" i="3"/>
  <c r="X8" i="3"/>
  <c r="W8" i="3"/>
  <c r="V8" i="3"/>
  <c r="AA7" i="3"/>
  <c r="Z7" i="3"/>
  <c r="Y7" i="3"/>
  <c r="X7" i="3"/>
  <c r="W7" i="3"/>
  <c r="V7" i="3"/>
  <c r="AA6" i="3"/>
  <c r="Z6" i="3"/>
  <c r="Y6" i="3"/>
  <c r="X6" i="3"/>
  <c r="W6" i="3"/>
  <c r="V6" i="3"/>
  <c r="AA5" i="3"/>
  <c r="Z5" i="3"/>
  <c r="Y5" i="3"/>
  <c r="X5" i="3"/>
  <c r="W5" i="3"/>
  <c r="V5" i="3"/>
  <c r="AA4" i="3"/>
  <c r="Z4" i="3"/>
  <c r="Y4" i="3"/>
  <c r="X4" i="3"/>
  <c r="W4" i="3"/>
  <c r="V4" i="3"/>
  <c r="AA3" i="3"/>
  <c r="Z3" i="3"/>
  <c r="Y3" i="3"/>
  <c r="X3" i="3"/>
  <c r="W3" i="3"/>
  <c r="V3" i="3"/>
  <c r="AA2" i="3"/>
  <c r="Z2" i="3"/>
  <c r="Y2" i="3"/>
  <c r="X2" i="3"/>
  <c r="W2" i="3"/>
  <c r="V2" i="3"/>
</calcChain>
</file>

<file path=xl/sharedStrings.xml><?xml version="1.0" encoding="utf-8"?>
<sst xmlns="http://schemas.openxmlformats.org/spreadsheetml/2006/main" count="1449" uniqueCount="365">
  <si>
    <t>Reference</t>
  </si>
  <si>
    <t>Dataset</t>
  </si>
  <si>
    <t>Early Quality Measure</t>
  </si>
  <si>
    <t>Later Quality Measure</t>
  </si>
  <si>
    <t>Interaction Coefficient</t>
  </si>
  <si>
    <t>Ansari, A., &amp; Pianta, R. C. (2018). Variation in the long-term benefits of child care: The role of classroom quality in elementary school. Developmental psychology.</t>
  </si>
  <si>
    <t>Bassok, D., Gibbs, C. R., &amp; Latham, S. (2018). Preschool and Children's Outcomes in Elementary School: Have Patterns Changed Nationwide Between 1998 and 2010?. Child development.</t>
  </si>
  <si>
    <t>Jenkins, J. M., Watts, T. W., Magnuson, K., Gershoff, E. T., Clements, D. H., Sarama, J., &amp; Duncan, G. J. (2018). Do High-Quality Kindergarten and First-Grade Classrooms Mitigate Preschool Fadeout?. Journal of Research on Educational Effectiveness, 1-36.</t>
  </si>
  <si>
    <t>Swain, W. A., Springer, M. G., &amp; Hofer, K. G. (2015). Early grade teacher effectiveness and Pre-K effect persistence: Evidence from Tennessee. AERA Open, 1(4), 2332858415612751.</t>
  </si>
  <si>
    <t>Later Quality ID Strategy</t>
  </si>
  <si>
    <t>Early Quality ID Strategy</t>
  </si>
  <si>
    <t>Magnuson, K. A., Ruhm, C., &amp; Waldfogel, J. (2007). The persistence of preschool effects: Do subse- quent classroom experiences matter? Early Childhood Research Quarterly, 22(1), 18–38. doi:10.1016/j.ecresq.2006.10.002</t>
  </si>
  <si>
    <t>ECLS-K (1998)</t>
  </si>
  <si>
    <t>Claessens, A., Engel, M., &amp; Curran, F. C. (2014). Academic content, student learning, and the persistence of preschool effects. American Educational Research Journal, 51(2), 403-434.</t>
  </si>
  <si>
    <t>HSIS</t>
  </si>
  <si>
    <t>TRIAD</t>
  </si>
  <si>
    <t>n</t>
  </si>
  <si>
    <t>Head Start offer</t>
  </si>
  <si>
    <t>Random Assignment</t>
  </si>
  <si>
    <t>1st grade language and literacy composite</t>
  </si>
  <si>
    <t>.12</t>
  </si>
  <si>
    <t>Control</t>
  </si>
  <si>
    <t>Mean</t>
  </si>
  <si>
    <t>1008</t>
  </si>
  <si>
    <t>971</t>
  </si>
  <si>
    <t>777</t>
  </si>
  <si>
    <t>898</t>
  </si>
  <si>
    <t>927</t>
  </si>
  <si>
    <t>928</t>
  </si>
  <si>
    <t>Kindergarten grade language and literacy composite</t>
  </si>
  <si>
    <t>Full-Day K</t>
  </si>
  <si>
    <t>School % Reading Proficient</t>
  </si>
  <si>
    <t>School % Math Proficient</t>
  </si>
  <si>
    <t>.11</t>
  </si>
  <si>
    <t>.16</t>
  </si>
  <si>
    <t>.01</t>
  </si>
  <si>
    <t>.25</t>
  </si>
  <si>
    <t>.29</t>
  </si>
  <si>
    <t>.13</t>
  </si>
  <si>
    <t>Early Quality SE</t>
  </si>
  <si>
    <t>.07</t>
  </si>
  <si>
    <t>.10</t>
  </si>
  <si>
    <t>.19</t>
  </si>
  <si>
    <t>.20</t>
  </si>
  <si>
    <t>.15</t>
  </si>
  <si>
    <t>Interaction SE</t>
  </si>
  <si>
    <t>.14</t>
  </si>
  <si>
    <t>.26</t>
  </si>
  <si>
    <t>517</t>
  </si>
  <si>
    <t>Building Blocks math curriculum</t>
  </si>
  <si>
    <t>.35</t>
  </si>
  <si>
    <t>.08</t>
  </si>
  <si>
    <t>not Full-day K</t>
  </si>
  <si>
    <t>0</t>
  </si>
  <si>
    <t>.05</t>
  </si>
  <si>
    <t>.09</t>
  </si>
  <si>
    <t>1st grade math composite</t>
  </si>
  <si>
    <t>Number of kindergarten and 1st grade math activities</t>
  </si>
  <si>
    <t>.18</t>
  </si>
  <si>
    <t>-.09</t>
  </si>
  <si>
    <t>Tennesee Pre-k</t>
  </si>
  <si>
    <t>823</t>
  </si>
  <si>
    <t>WJ composite W scores</t>
  </si>
  <si>
    <t>Tennesee Pre-K</t>
  </si>
  <si>
    <t>-.45</t>
  </si>
  <si>
    <t>.17</t>
  </si>
  <si>
    <t>1st grade teacher quality</t>
  </si>
  <si>
    <t>-.02</t>
  </si>
  <si>
    <t>.04</t>
  </si>
  <si>
    <t>0 (but ratings go from 1-5)</t>
  </si>
  <si>
    <t>-.01</t>
  </si>
  <si>
    <t>Mathematics teaching quality (k-1)</t>
  </si>
  <si>
    <t>Reading achievement change from K-3</t>
  </si>
  <si>
    <t>Math achievement change from K-3</t>
  </si>
  <si>
    <t>Preschool enrollment</t>
  </si>
  <si>
    <t>-2.02</t>
  </si>
  <si>
    <t>.44</t>
  </si>
  <si>
    <t>Low instruction (reverse scored)</t>
  </si>
  <si>
    <t>.71</t>
  </si>
  <si>
    <t>.34</t>
  </si>
  <si>
    <t>Non-pre-k</t>
  </si>
  <si>
    <t>-.96</t>
  </si>
  <si>
    <t>.40</t>
  </si>
  <si>
    <t>Large class (reverse scored)</t>
  </si>
  <si>
    <t>Outcome Scale</t>
  </si>
  <si>
    <t>Standardized</t>
  </si>
  <si>
    <t>mean = 50, sd = 10</t>
  </si>
  <si>
    <t>-1.30</t>
  </si>
  <si>
    <t>.86</t>
  </si>
  <si>
    <t>.47</t>
  </si>
  <si>
    <t>.82</t>
  </si>
  <si>
    <t>-1.12</t>
  </si>
  <si>
    <t>-.06</t>
  </si>
  <si>
    <t>.41</t>
  </si>
  <si>
    <t>.33</t>
  </si>
  <si>
    <t>Parental care, Head Start, or Other</t>
  </si>
  <si>
    <t>7748</t>
  </si>
  <si>
    <t>15892</t>
  </si>
  <si>
    <t>Kindergarten math achievement</t>
  </si>
  <si>
    <t>Center Based Care</t>
  </si>
  <si>
    <t>-.008</t>
  </si>
  <si>
    <t>.013</t>
  </si>
  <si>
    <t>.062</t>
  </si>
  <si>
    <t>.012</t>
  </si>
  <si>
    <t>.007</t>
  </si>
  <si>
    <t>.014</t>
  </si>
  <si>
    <t>OLS</t>
  </si>
  <si>
    <t>Kindergarten reading achievement</t>
  </si>
  <si>
    <t>-.040</t>
  </si>
  <si>
    <t>.011</t>
  </si>
  <si>
    <t>Minutes of advanced math instruction</t>
  </si>
  <si>
    <t>Minutes of advanced reading instruction</t>
  </si>
  <si>
    <t>Head Start</t>
  </si>
  <si>
    <t>-.009</t>
  </si>
  <si>
    <t>-.018</t>
  </si>
  <si>
    <t>.016</t>
  </si>
  <si>
    <t>.049</t>
  </si>
  <si>
    <t>.018</t>
  </si>
  <si>
    <t>-.026</t>
  </si>
  <si>
    <t>NICHD SECCYD</t>
  </si>
  <si>
    <t>1307</t>
  </si>
  <si>
    <t>9th grade math achievement</t>
  </si>
  <si>
    <t>Early Child Care Quality Composite</t>
  </si>
  <si>
    <t>Elementary school classroom quality</t>
  </si>
  <si>
    <t>.03</t>
  </si>
  <si>
    <t>9th grade reading achievement</t>
  </si>
  <si>
    <t>.02</t>
  </si>
  <si>
    <t>Class Size K (reverse scored)</t>
  </si>
  <si>
    <t>-0.01</t>
  </si>
  <si>
    <t>Classroom % FRPL (reverse scored)</t>
  </si>
  <si>
    <t>School % FRPL (reverse scored)</t>
  </si>
  <si>
    <t>-0.02</t>
  </si>
  <si>
    <t>-0.26</t>
  </si>
  <si>
    <t>Number of advanced literacy activities in kindergarten and grade 1</t>
  </si>
  <si>
    <t>ECLS-K (2010)</t>
  </si>
  <si>
    <t>10400</t>
  </si>
  <si>
    <t>Spring Kindergarten Literacy</t>
  </si>
  <si>
    <t>.21</t>
  </si>
  <si>
    <t>No preschool, no Head Start</t>
  </si>
  <si>
    <t>.06</t>
  </si>
  <si>
    <t>Advanced literacy</t>
  </si>
  <si>
    <t>Small K class</t>
  </si>
  <si>
    <t>-.03</t>
  </si>
  <si>
    <t>not small K class</t>
  </si>
  <si>
    <t>Spring Kindergarten Math</t>
  </si>
  <si>
    <t>Advanced math</t>
  </si>
  <si>
    <t>-.04</t>
  </si>
  <si>
    <t>-.05</t>
  </si>
  <si>
    <t>.30</t>
  </si>
  <si>
    <t>Later Quality 0 point</t>
  </si>
  <si>
    <t>Continuous Later Quality Mean</t>
  </si>
  <si>
    <t>Continuous Later Quality SD</t>
  </si>
  <si>
    <t>0.36</t>
  </si>
  <si>
    <t xml:space="preserve">Early Quality Effect Size </t>
  </si>
  <si>
    <t>0% advanced literacy</t>
  </si>
  <si>
    <t>0.29</t>
  </si>
  <si>
    <t>0.07</t>
  </si>
  <si>
    <t>8370</t>
  </si>
  <si>
    <t>1065</t>
  </si>
  <si>
    <t>2.16</t>
  </si>
  <si>
    <t>1.20</t>
  </si>
  <si>
    <t xml:space="preserve"> 3.81</t>
  </si>
  <si>
    <t xml:space="preserve"> 0.37</t>
  </si>
  <si>
    <t>Home care/ Othercare</t>
  </si>
  <si>
    <t xml:space="preserve">Standardized; </t>
  </si>
  <si>
    <t>0.64</t>
  </si>
  <si>
    <t>20.66</t>
  </si>
  <si>
    <t>4.94</t>
  </si>
  <si>
    <t>59.66</t>
  </si>
  <si>
    <t>28.02</t>
  </si>
  <si>
    <t>66.07</t>
  </si>
  <si>
    <t>22.61</t>
  </si>
  <si>
    <t xml:space="preserve">0% reading proficient </t>
  </si>
  <si>
    <t>0% math proficient</t>
  </si>
  <si>
    <t>0.55</t>
  </si>
  <si>
    <t>0.80</t>
  </si>
  <si>
    <t>3.21</t>
  </si>
  <si>
    <t>3.08</t>
  </si>
  <si>
    <t>0.23</t>
  </si>
  <si>
    <t>0.35</t>
  </si>
  <si>
    <t>0.51</t>
  </si>
  <si>
    <t>0.50</t>
  </si>
  <si>
    <t>0% advanced math instruction</t>
  </si>
  <si>
    <t>1</t>
  </si>
  <si>
    <t>Low instruction median</t>
  </si>
  <si>
    <t>Class size median</t>
  </si>
  <si>
    <t>4.06</t>
  </si>
  <si>
    <t>0 transitions</t>
  </si>
  <si>
    <t>0 transition practices</t>
  </si>
  <si>
    <t xml:space="preserve">K transitions </t>
  </si>
  <si>
    <t>.6862</t>
  </si>
  <si>
    <t>.3156</t>
  </si>
  <si>
    <t>class size=0</t>
  </si>
  <si>
    <t>mean advanced literacy activities</t>
  </si>
  <si>
    <t>0% eligible for FRPL</t>
  </si>
  <si>
    <t>.6578</t>
  </si>
  <si>
    <t>.0621</t>
  </si>
  <si>
    <t>0 math activities</t>
  </si>
  <si>
    <t>K transitions</t>
  </si>
  <si>
    <t>.0016</t>
  </si>
  <si>
    <t>.0039</t>
  </si>
  <si>
    <t>.002</t>
  </si>
  <si>
    <t>.0023</t>
  </si>
  <si>
    <t>.0005</t>
  </si>
  <si>
    <t>.004</t>
  </si>
  <si>
    <t>.0027</t>
  </si>
  <si>
    <t>.0029</t>
  </si>
  <si>
    <t>NA</t>
  </si>
  <si>
    <t>Early Quality Reference Group</t>
  </si>
  <si>
    <t>Later Quality Effect Size</t>
  </si>
  <si>
    <t>Later Quality SE</t>
  </si>
  <si>
    <t>2</t>
  </si>
  <si>
    <t>.4</t>
  </si>
  <si>
    <t>0 activities</t>
  </si>
  <si>
    <t>scaled_early_est</t>
  </si>
  <si>
    <t>scaled_early_se</t>
  </si>
  <si>
    <t>scaled_later_est</t>
  </si>
  <si>
    <t>scaled_later_se</t>
  </si>
  <si>
    <t>scaled_int_est</t>
  </si>
  <si>
    <t>scaled_int_se</t>
  </si>
  <si>
    <t>3</t>
  </si>
  <si>
    <t>4</t>
  </si>
  <si>
    <t>5</t>
  </si>
  <si>
    <t>6</t>
  </si>
  <si>
    <t>7</t>
  </si>
  <si>
    <t>8</t>
  </si>
  <si>
    <t>StudyNumber</t>
  </si>
  <si>
    <t>Outcome Measure</t>
  </si>
  <si>
    <r>
      <t xml:space="preserve">Standardized, </t>
    </r>
    <r>
      <rPr>
        <i/>
        <sz val="11"/>
        <color theme="1"/>
        <rFont val="Times Roman"/>
      </rPr>
      <t>M</t>
    </r>
    <r>
      <rPr>
        <sz val="11"/>
        <color theme="1"/>
        <rFont val="Times Roman"/>
      </rPr>
      <t xml:space="preserve">=0, </t>
    </r>
    <r>
      <rPr>
        <i/>
        <sz val="11"/>
        <color theme="1"/>
        <rFont val="Times Roman"/>
      </rPr>
      <t>SD</t>
    </r>
    <r>
      <rPr>
        <sz val="11"/>
        <color theme="1"/>
        <rFont val="Times Roman"/>
      </rPr>
      <t xml:space="preserve"> = 1</t>
    </r>
  </si>
  <si>
    <r>
      <t xml:space="preserve">Standardized, </t>
    </r>
    <r>
      <rPr>
        <i/>
        <sz val="11"/>
        <color theme="1"/>
        <rFont val="Times Roman"/>
      </rPr>
      <t>M</t>
    </r>
    <r>
      <rPr>
        <sz val="11"/>
        <color theme="1"/>
        <rFont val="Times Roman"/>
      </rPr>
      <t xml:space="preserve">=0, </t>
    </r>
    <r>
      <rPr>
        <i/>
        <sz val="11"/>
        <color theme="1"/>
        <rFont val="Times Roman"/>
      </rPr>
      <t>SD</t>
    </r>
    <r>
      <rPr>
        <sz val="11"/>
        <color theme="1"/>
        <rFont val="Times Roman"/>
      </rPr>
      <t xml:space="preserve"> = 1</t>
    </r>
    <r>
      <rPr>
        <sz val="12"/>
        <color theme="1"/>
        <rFont val="Calibri"/>
        <family val="2"/>
        <scheme val="minor"/>
      </rPr>
      <t/>
    </r>
  </si>
  <si>
    <t>Later Quality Scale Source Direct Quotes from References</t>
  </si>
  <si>
    <t>"All of the outcomes and continuous independent variables are standardized using the full analytic sample, so coefficients are reported in standard deviation units." (P.419)</t>
  </si>
  <si>
    <t>"Median class size – averaged over the spring of kindergarten, first and third grade – is 20.5 students. Children whose average class size exceeds this (about 47 percent of the sample) were coded as having experienced large classes." (p.22)</t>
  </si>
  <si>
    <t>"Median class size – averaged over the spring of kindergarten, first and third grade – is 20.5 students. Children whose average class size exceeds this (about 47 percent of the sample) were coded as having experienced large classes."(p.22)</t>
  </si>
  <si>
    <t>"We chose not to characterize classrooms according to math instruction because only 81 percent of classrooms engaged in math activities on a daily basis; thus an accurate indicator would need to consider both how much time was spent on math lessons and projects and how often children
were engaged in these activities. However, the amount of math and reading instruction children experience is highly correlated (r = .50)." (p.23)</t>
  </si>
  <si>
    <t>"We chose not to characterize classrooms according to math instruction because only 81 percent of classrooms engaged in math activities on a daily basis; thus an accurate indicator would need to consider both how much time was spent on math lessons and projects and how often children were engaged in these activities. However, the amount of math and reading instruction children experience is highly correlated (r = .50)." (p.23)</t>
  </si>
  <si>
    <t>"[teaching quality indicator] a categorical indicator which represents a teacher’s specific final evaluation rating on the 1 to 5 scale." (p.4) (DB: Rating SD was calculated based on frequency table given in Table 2)</t>
  </si>
  <si>
    <t>"All continuous variables have been standardized to have a mean of 0 and standard deviation of 1" (Note in Table 4)</t>
  </si>
  <si>
    <t>"Kindergarten teachers were asked whether they used each of the following six transition practices: sending information
about kindergarten home to parents of preschoolers, visits to the kindergarten classroom for both preschoolers and their parents, shortened school days at the beginning of the kindergarten year, teacher visits to children’s homes at the beginning of the kindergarten year, and parent orientation prior to the school year. We consider the total number of transition practices employed by each teacher (0–6)." (p.7)</t>
  </si>
  <si>
    <t>"Our measures of exposure to advanced literacy and math content are defined as the proportion of these advanced skills that were taught at least weekly in children’s classrooms." (p.7) (six literacy skills)</t>
  </si>
  <si>
    <t>"We defined a small class as 20 or fewer
students (e.g., Blatchford, Moriarty, Edmonds, &amp;
Martin, 2002) and constructed three indicators to
measure a child’s exposure to small class sizes in
the primary grades. The first is an indicator for
whether a child attended a kindergarten class with
20 or fewer students. The second is an indicator for
both the kindergarten and first-grade classes having
20 or fewer students, and the third is an indicator
for the kindergarten, first-grade, and third-grade
classes all having 20 or fewer students." (p.7)</t>
  </si>
  <si>
    <t>Same as previously described for all analyses from Bassock, 2018.</t>
  </si>
  <si>
    <t>Same as previously described for all analyses in Bassock et al., 2018.</t>
  </si>
  <si>
    <t>"Our measures of exposure to advanced literacy
and math content are defined as the proportion of
these advanced skills that were taught at least
weekly in children’s classrooms." (p.7)</t>
  </si>
  <si>
    <t>"For the responses that were “once or twice a week,” “three or four times a week,” and “every day,” we  took the mean weekly value of the answer category (e.g., never D 0; 1–2 times per week = 1.5), multiplied it by 4, and then standardized this measure to have a mean of 0 and standard deviation of 1, following Claessens et al. (2013).The responses “never,” “once a month or less,” and “two or three times a month remained unchanged." (p.350)</t>
  </si>
  <si>
    <t>Classroom % children eligible for FRPL ( Free or reduced-price lunch) (Note, Table 1)</t>
  </si>
  <si>
    <t>School % children eligible for FRPL ( Free or reduced-price lunch) (Note, Table 1)</t>
  </si>
  <si>
    <t>"We took the average of these 19 math instruction-focused items across every activity observed, and then standardized the scores. Because these 19 items were assessed every time the class began a new, “substantial” math activity, we also included the number of math activities observed to measure the amount of math content the students received during kindergarten and first grade (also see Clements et al., 2011; 2013)." (p.354)</t>
  </si>
  <si>
    <t>Same as previously described for math activities in Jenkins et al., 2018.</t>
  </si>
  <si>
    <t>9</t>
  </si>
  <si>
    <t xml:space="preserve">3rd grade ELA achievement </t>
  </si>
  <si>
    <t>number high quality teachers k-3</t>
  </si>
  <si>
    <t>0 high quality teachers</t>
  </si>
  <si>
    <t>Quality teachers mean and SD were calculated based on frequency table given in Table 2</t>
  </si>
  <si>
    <t>No Pre-k offer</t>
  </si>
  <si>
    <t>Tennesee Pre-k offer</t>
  </si>
  <si>
    <t xml:space="preserve">3rd grade Math achievement </t>
  </si>
  <si>
    <t>school quality</t>
  </si>
  <si>
    <t>mean school quality</t>
  </si>
  <si>
    <t>"To aid interpretation, we standardize this measure to have a mean of zero and standard deviation of one."</t>
  </si>
  <si>
    <t xml:space="preserve">Carr, R. C., Mokrova, I. L., Vernon-Feagans, L., &amp; Burchinal, M. R. (2019). Cumulative classroom quality during pre-kindergarten and kindergarten and children's language, literacy, and mathematics skills. Early Childhood Research Quarterly, 47, 218-228. 
</t>
  </si>
  <si>
    <t>10</t>
  </si>
  <si>
    <t xml:space="preserve">NCEDL Multi-State Study of Pre-K </t>
  </si>
  <si>
    <t>1015</t>
  </si>
  <si>
    <t>Spring k language composite</t>
  </si>
  <si>
    <t>CLASS Instructional support in pre-k</t>
  </si>
  <si>
    <t>CLASS instructional support (k)</t>
  </si>
  <si>
    <t>mean</t>
  </si>
  <si>
    <t>All of the dependent variables and continuous independent variables were standard- ized to have a mean of 0 and standard deviation of 1 in order to report standardized regression coefficients in Table 4,</t>
  </si>
  <si>
    <t>CLASS emotional support in pre-k</t>
  </si>
  <si>
    <t>CLASS classroom organization in pre-k</t>
  </si>
  <si>
    <t>CLASS emotional support in k</t>
  </si>
  <si>
    <t>CLASS classroom organization in k</t>
  </si>
  <si>
    <t>Spring k literacy composite</t>
  </si>
  <si>
    <t>Spring k math composite</t>
  </si>
  <si>
    <t>Family Life Project</t>
  </si>
  <si>
    <t>No Head Start</t>
  </si>
  <si>
    <t>PSM and OLS</t>
  </si>
  <si>
    <t>provided by first author</t>
  </si>
  <si>
    <t>Ansari, A., &amp; Pianta, R. C. (2018). The role of elementary school quality in the persistence of preschool effects. Children and Youth Services Review, 86, 120-127.</t>
  </si>
  <si>
    <r>
      <t xml:space="preserve">Ansari, A., Pianta, R. C., Whittaker, J. V., Vitiello, V. E, &amp; Ruzek, E. A. (2019). Starting early: The benefits of attending early childhood education at age 3. </t>
    </r>
    <r>
      <rPr>
        <i/>
        <sz val="11"/>
        <color theme="1"/>
        <rFont val="Calibri Light"/>
      </rPr>
      <t xml:space="preserve">American Educational Research Journal, 56, </t>
    </r>
    <r>
      <rPr>
        <sz val="11"/>
        <color rgb="FF333333"/>
        <rFont val="Calibri Light"/>
      </rPr>
      <t>1495-1523</t>
    </r>
    <r>
      <rPr>
        <sz val="11"/>
        <color theme="1"/>
        <rFont val="Calibri Light"/>
      </rPr>
      <t xml:space="preserve">. </t>
    </r>
  </si>
  <si>
    <t>11</t>
  </si>
  <si>
    <r>
      <t xml:space="preserve">Ou, S. R., Arteaga, I., &amp; Reynolds, A. J. (2019). Dosage effects in the child-parent center PreK-to-3rd grade program: A Re-analysis in the Chicago longitudinal study. </t>
    </r>
    <r>
      <rPr>
        <i/>
        <sz val="12"/>
        <color theme="1"/>
        <rFont val="Calibri"/>
        <family val="2"/>
        <scheme val="minor"/>
      </rPr>
      <t>Children and Youth Services Review</t>
    </r>
    <r>
      <rPr>
        <sz val="12"/>
        <color theme="1"/>
        <rFont val="Calibri"/>
        <family val="2"/>
        <scheme val="minor"/>
      </rPr>
      <t xml:space="preserve">, </t>
    </r>
    <r>
      <rPr>
        <i/>
        <sz val="12"/>
        <color theme="1"/>
        <rFont val="Calibri"/>
        <family val="2"/>
        <scheme val="minor"/>
      </rPr>
      <t>101</t>
    </r>
    <r>
      <rPr>
        <sz val="12"/>
        <color theme="1"/>
        <rFont val="Calibri"/>
        <family val="2"/>
        <scheme val="minor"/>
      </rPr>
      <t>, 285-298.</t>
    </r>
  </si>
  <si>
    <t xml:space="preserve">Chicago Child-Parent Center </t>
  </si>
  <si>
    <t>1343</t>
  </si>
  <si>
    <t>8th grade math achievement</t>
  </si>
  <si>
    <t>1 year of follow-up intervention</t>
  </si>
  <si>
    <t>CPC Pre-K intervention</t>
  </si>
  <si>
    <t>.202</t>
  </si>
  <si>
    <t>no CPC</t>
  </si>
  <si>
    <t>0 years follow-up intervention</t>
  </si>
  <si>
    <t>2 years of follow-up intervention</t>
  </si>
  <si>
    <t>3 years of follow-up intervention</t>
  </si>
  <si>
    <t>.119</t>
  </si>
  <si>
    <t>8th grade reading achievement</t>
  </si>
  <si>
    <t>1213</t>
  </si>
  <si>
    <t>students from a a large and linguistically diverse county in the US</t>
  </si>
  <si>
    <t>any exposure to center-based care or preschool at age 3</t>
  </si>
  <si>
    <t>Private preschool at age 4</t>
  </si>
  <si>
    <t>.140</t>
  </si>
  <si>
    <t>-.079</t>
  </si>
  <si>
    <t>.130</t>
  </si>
  <si>
    <t>informal care</t>
  </si>
  <si>
    <t>.195</t>
  </si>
  <si>
    <t>Public preschool at age 4</t>
  </si>
  <si>
    <t>.069</t>
  </si>
  <si>
    <t>.115</t>
  </si>
  <si>
    <t>Spring pre-k Literacy (WJ letter-word)</t>
  </si>
  <si>
    <t>Spring pre-k Language (WJ picture vocabulary)</t>
  </si>
  <si>
    <t>Spring pre-k Math composite (WJ)</t>
  </si>
  <si>
    <t>-.101</t>
  </si>
  <si>
    <t>.065</t>
  </si>
  <si>
    <t>-.061</t>
  </si>
  <si>
    <t>.131</t>
  </si>
  <si>
    <t>.156</t>
  </si>
  <si>
    <t>-.047</t>
  </si>
  <si>
    <t>.081</t>
  </si>
  <si>
    <t>15070</t>
  </si>
  <si>
    <t>spring 5th grade achievement index</t>
  </si>
  <si>
    <t>day care center, nursery school, preschool, or prekindergarten program</t>
  </si>
  <si>
    <t>.057</t>
  </si>
  <si>
    <t>Moderate elementary school quality</t>
  </si>
  <si>
    <t>.064</t>
  </si>
  <si>
    <t>Low school quality</t>
  </si>
  <si>
    <t>Provided by first author</t>
  </si>
  <si>
    <t>.045</t>
  </si>
  <si>
    <t>.074</t>
  </si>
  <si>
    <t>High elementary school quality</t>
  </si>
  <si>
    <t>-.021</t>
  </si>
  <si>
    <t>.071</t>
  </si>
  <si>
    <t>.092</t>
  </si>
  <si>
    <t>.080</t>
  </si>
  <si>
    <t>Carr, R. C., &amp; Vernon-Feagans, L. (2019). The effectiveness of Head Start in low-wealth rural communities: Evidence from the Family Life Project. Chapel Hill: The University of North Carolina, Frank Porter Graham Child Development Institute. Retrieved from https://fpg.unc.edu/resources/effectiveness-head-start-low-wealth-rural-communities-evidence-family-life-project</t>
  </si>
  <si>
    <r>
      <t xml:space="preserve">Han, J., O’Connor, E. E., &amp; McCormick, M. P. (2019, July 1). The Role of Elementary School and Home Quality in Supporting Sustained Effects of Pre-K. </t>
    </r>
    <r>
      <rPr>
        <i/>
        <sz val="11"/>
        <color theme="1"/>
        <rFont val="DejaVuLGCSans"/>
      </rPr>
      <t>Journal of Educational Psychology</t>
    </r>
    <r>
      <rPr>
        <sz val="11"/>
        <color theme="1"/>
        <rFont val="DejaVuLGCSans"/>
      </rPr>
      <t xml:space="preserve">. Advance online publication. http://dx.doi.org/10.1037/edu0000390 </t>
    </r>
  </si>
  <si>
    <t>WJ Applied problems math, age 54 months and grades 1, 3, and 5</t>
  </si>
  <si>
    <t>used grade 1 SD of 15.76</t>
  </si>
  <si>
    <t>pre-k quality (ORCE)</t>
  </si>
  <si>
    <t>1st, 3rd, and 5th grade classroom emotional support (COS)</t>
  </si>
  <si>
    <t>0 pre-k quality</t>
  </si>
  <si>
    <t>HLM</t>
  </si>
  <si>
    <t>1st, 3rd, and 5th grade classroom instructional support (COS)</t>
  </si>
  <si>
    <t>WJ letter-word reading age 54 months and grades 1, 3, and 5</t>
  </si>
  <si>
    <t>WJ picture vocabulary, age 54 months and grades 1, 3, and 5</t>
  </si>
  <si>
    <t>used grade 1 SD of 23.67</t>
  </si>
  <si>
    <t>used grade 1 SD of 12.5</t>
  </si>
  <si>
    <r>
      <t xml:space="preserve">Mashburn, A. J., &amp; Yelverton, R. (2019). Patterns of Experiences across Head Start and Kindergarten Classrooms That Promote Children’s Development. </t>
    </r>
    <r>
      <rPr>
        <i/>
        <sz val="12"/>
        <color theme="1"/>
        <rFont val="Calibri"/>
        <family val="2"/>
        <scheme val="minor"/>
      </rPr>
      <t>Sustaining Early Childhood Learning Gains: Program, School, and Family Influences</t>
    </r>
    <r>
      <rPr>
        <sz val="12"/>
        <color theme="1"/>
        <rFont val="Calibri"/>
        <family val="2"/>
        <scheme val="minor"/>
      </rPr>
      <t>, 135.</t>
    </r>
  </si>
  <si>
    <t>Spring K WJ Applied problems</t>
  </si>
  <si>
    <t>used end K SD of 14</t>
  </si>
  <si>
    <t>used end K SD of 14.9</t>
  </si>
  <si>
    <t>used end K SD of 12.3</t>
  </si>
  <si>
    <t>Spring K PPVT</t>
  </si>
  <si>
    <t>Spring K WJ Letter-Word</t>
  </si>
  <si>
    <t>Time on lit/lang activities in HS</t>
  </si>
  <si>
    <t>Time on math activities in HS</t>
  </si>
  <si>
    <t>Time on lit/lang activities in K</t>
  </si>
  <si>
    <t>Time on math activities in K</t>
  </si>
  <si>
    <t>0 time spent</t>
  </si>
  <si>
    <t>estimates provided by first author</t>
  </si>
  <si>
    <t>Table 6.2, but all main effects come from non-interacted model</t>
  </si>
  <si>
    <t>Pearman, Francis, Matthew Springer, Mark Lipsey, Mark Lachowicz, Dale Farran, and Walker Swain. (2019). Teachers, Schools, and Pre-K Effect Persistence: An Examination of the Sustaining Environment Hypothesis. (EdWorkingPaper: 19-85). Retrieved from Annenberg Institute at Brown University: http://www.edworkingpapers.com/ai19-85</t>
  </si>
  <si>
    <t>.74</t>
  </si>
  <si>
    <t>-.00</t>
  </si>
  <si>
    <t>.96</t>
  </si>
  <si>
    <t>.3</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</si>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</sst>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0"/>
  </numFmts>
  <fonts count="12" x14ac:knownFonts="1">
    <font>
      <sz val="12"/>
      <color theme="1"/>
      <name val="Calibri"/>
      <family val="2"/>
      <scheme val="minor"/>
    </font>
    <font>
      <b/>
      <sz val="11"/>
      <color theme="1"/>
      <name val="Times Roman"/>
    </font>
    <font>
      <sz val="11"/>
      <color theme="1"/>
      <name val="Times Roman"/>
    </font>
    <font>
      <i/>
      <sz val="11"/>
      <color theme="1"/>
      <name val="Times Roman"/>
    </font>
    <font>
      <b/>
      <sz val="12"/>
      <color theme="1"/>
      <name val="Times Roman"/>
    </font>
    <font>
      <sz val="8"/>
      <color theme="1"/>
      <name val="GulliverRM"/>
    </font>
    <font>
      <sz val="11"/>
      <color theme="1"/>
      <name val="Calibri Light"/>
    </font>
    <font>
      <i/>
      <sz val="11"/>
      <color theme="1"/>
      <name val="Calibri Light"/>
    </font>
    <font>
      <sz val="11"/>
      <color rgb="FF333333"/>
      <name val="Calibri Light"/>
    </font>
    <font>
      <i/>
      <sz val="12"/>
      <color theme="1"/>
      <name val="Calibri"/>
      <family val="2"/>
      <scheme val="minor"/>
    </font>
    <font>
      <sz val="11"/>
      <color theme="1"/>
      <name val="DejaVuLGCSans"/>
    </font>
    <font>
      <i/>
      <sz val="11"/>
      <color theme="1"/>
      <name val="DejaVuLGCSans"/>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49" fontId="1" fillId="0" borderId="0" xfId="0" applyNumberFormat="1" applyFont="1" applyBorder="1" applyAlignment="1">
      <alignment horizontal="center"/>
    </xf>
    <xf numFmtId="0" fontId="1" fillId="0" borderId="0" xfId="0" applyNumberFormat="1" applyFont="1" applyFill="1" applyBorder="1" applyAlignment="1">
      <alignment horizontal="left"/>
    </xf>
    <xf numFmtId="0" fontId="2" fillId="0" borderId="0" xfId="0" applyNumberFormat="1" applyFont="1" applyFill="1" applyBorder="1" applyAlignment="1">
      <alignment horizontal="left"/>
    </xf>
    <xf numFmtId="49" fontId="2" fillId="0" borderId="0" xfId="0" applyNumberFormat="1" applyFont="1" applyFill="1" applyBorder="1" applyAlignment="1">
      <alignment horizontal="left"/>
    </xf>
    <xf numFmtId="49" fontId="2" fillId="0" borderId="0" xfId="0" applyNumberFormat="1" applyFont="1" applyFill="1" applyBorder="1" applyAlignment="1"/>
    <xf numFmtId="49" fontId="2" fillId="0" borderId="0" xfId="0" applyNumberFormat="1" applyFont="1" applyFill="1" applyAlignment="1"/>
    <xf numFmtId="0" fontId="2" fillId="0" borderId="0" xfId="0" applyFont="1" applyAlignment="1"/>
    <xf numFmtId="49" fontId="0" fillId="0" borderId="0" xfId="0" applyNumberFormat="1" applyAlignment="1">
      <alignment wrapText="1"/>
    </xf>
    <xf numFmtId="49" fontId="4" fillId="0" borderId="0" xfId="0" applyNumberFormat="1" applyFont="1" applyAlignment="1">
      <alignment horizontal="center" wrapText="1"/>
    </xf>
    <xf numFmtId="0" fontId="0" fillId="0" borderId="0" xfId="0" applyAlignment="1">
      <alignment wrapText="1"/>
    </xf>
    <xf numFmtId="0" fontId="5" fillId="0" borderId="0" xfId="0" applyFont="1"/>
    <xf numFmtId="165" fontId="0" fillId="0" borderId="0" xfId="0" applyNumberFormat="1"/>
    <xf numFmtId="49" fontId="2" fillId="0" borderId="0" xfId="0" applyNumberFormat="1" applyFont="1" applyAlignment="1"/>
    <xf numFmtId="0" fontId="6" fillId="0" borderId="0" xfId="0" applyFont="1" applyFill="1"/>
    <xf numFmtId="0" fontId="10" fillId="0" borderId="0" xfId="0" applyFont="1"/>
    <xf numFmtId="0" fontId="2" fillId="0" borderId="0" xfId="0" applyFont="1" applyFill="1" applyAlignment="1"/>
    <xf numFmtId="0" fontId="2" fillId="0" borderId="0" xfId="0" applyFont="1" applyAlignment="1">
      <alignment horizontal="left"/>
    </xf>
    <xf numFmtId="0" fontId="2" fillId="0" borderId="0" xfId="0" applyNumberFormat="1" applyFont="1" applyFill="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6" Type="http://schemas.microsoft.com/office/2017/10/relationships/person" Target="persons/person.xml"/><Relationship Id="rId1" Type="http://schemas.openxmlformats.org/officeDocument/2006/relationships/worksheet" Target="worksheets/sheet1.xml"/><Relationship Id="rId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2"/>
  <sheetViews>
    <sheetView tabSelected="1" zoomScaleNormal="90" zoomScalePageLayoutView="90" workbookViewId="0">
      <pane xSplit="6520" ySplit="1400" topLeftCell="J51" activePane="bottomRight"/>
      <selection sqref="A1:XFD1048576"/>
      <selection pane="topRight" activeCell="N1" sqref="N1"/>
      <selection pane="bottomLeft" activeCell="A10" sqref="A10:XFD10"/>
      <selection pane="bottomRight" activeCell="AA82" sqref="AA82"/>
    </sheetView>
  </sheetViews>
  <sheetFormatPr baseColWidth="10" defaultColWidth="15.83203125" defaultRowHeight="16" x14ac:dyDescent="0.2"/>
  <cols>
    <col min="1" max="1" width="18.6640625" style="7" customWidth="1"/>
    <col min="2" max="17" width="15.83203125" style="7"/>
    <col min="18" max="18" width="9.33203125" style="7" customWidth="1"/>
    <col min="19" max="19" width="7.6640625" style="7" customWidth="1"/>
    <col min="20" max="20" width="15.83203125" style="7" customWidth="1"/>
    <col min="21" max="21" width="51" style="7" customWidth="1"/>
    <col min="22" max="26" width="15.83203125" style="7"/>
  </cols>
  <sheetData>
    <row r="1" spans="1:27" x14ac:dyDescent="0.2">
      <c r="A1" s="1" t="s">
        <v>0</v>
      </c>
      <c r="B1" s="1" t="s">
        <v>226</v>
      </c>
      <c r="C1" s="1" t="s">
        <v>1</v>
      </c>
      <c r="D1" s="1" t="s">
        <v>16</v>
      </c>
      <c r="E1" s="1" t="s">
        <v>227</v>
      </c>
      <c r="F1" s="1" t="s">
        <v>84</v>
      </c>
      <c r="G1" s="1" t="s">
        <v>2</v>
      </c>
      <c r="H1" s="1" t="s">
        <v>153</v>
      </c>
      <c r="I1" s="1" t="s">
        <v>39</v>
      </c>
      <c r="J1" s="1" t="s">
        <v>3</v>
      </c>
      <c r="K1" s="1" t="s">
        <v>209</v>
      </c>
      <c r="L1" s="1" t="s">
        <v>210</v>
      </c>
      <c r="M1" s="1" t="s">
        <v>208</v>
      </c>
      <c r="N1" s="1" t="s">
        <v>150</v>
      </c>
      <c r="O1" s="1" t="s">
        <v>151</v>
      </c>
      <c r="P1" s="1" t="s">
        <v>149</v>
      </c>
      <c r="Q1" s="1" t="s">
        <v>4</v>
      </c>
      <c r="R1" s="1" t="s">
        <v>45</v>
      </c>
      <c r="S1" s="1" t="s">
        <v>10</v>
      </c>
      <c r="T1" s="1" t="s">
        <v>9</v>
      </c>
      <c r="U1" s="9" t="s">
        <v>230</v>
      </c>
      <c r="V1" s="2" t="s">
        <v>214</v>
      </c>
      <c r="W1" s="2" t="s">
        <v>215</v>
      </c>
      <c r="X1" s="2" t="s">
        <v>216</v>
      </c>
      <c r="Y1" s="2" t="s">
        <v>217</v>
      </c>
      <c r="Z1" s="2" t="s">
        <v>218</v>
      </c>
      <c r="AA1" s="2" t="s">
        <v>219</v>
      </c>
    </row>
    <row r="2" spans="1:27" ht="128" x14ac:dyDescent="0.2">
      <c r="A2" s="5" t="s">
        <v>11</v>
      </c>
      <c r="B2" s="5" t="s">
        <v>183</v>
      </c>
      <c r="C2" s="5" t="s">
        <v>12</v>
      </c>
      <c r="D2" s="5" t="s">
        <v>96</v>
      </c>
      <c r="E2" s="5" t="s">
        <v>72</v>
      </c>
      <c r="F2" s="5" t="s">
        <v>86</v>
      </c>
      <c r="G2" s="5" t="s">
        <v>74</v>
      </c>
      <c r="H2" s="5" t="s">
        <v>75</v>
      </c>
      <c r="I2" s="5" t="s">
        <v>76</v>
      </c>
      <c r="J2" s="5" t="s">
        <v>77</v>
      </c>
      <c r="K2" s="5" t="s">
        <v>78</v>
      </c>
      <c r="L2" s="5" t="s">
        <v>79</v>
      </c>
      <c r="M2" s="5" t="s">
        <v>95</v>
      </c>
      <c r="N2" s="6" t="s">
        <v>207</v>
      </c>
      <c r="O2" s="6" t="s">
        <v>207</v>
      </c>
      <c r="P2" s="5" t="s">
        <v>184</v>
      </c>
      <c r="Q2" s="5" t="s">
        <v>81</v>
      </c>
      <c r="R2" s="5" t="s">
        <v>82</v>
      </c>
      <c r="S2" s="5" t="s">
        <v>106</v>
      </c>
      <c r="T2" s="5" t="s">
        <v>106</v>
      </c>
      <c r="U2" s="8" t="s">
        <v>234</v>
      </c>
      <c r="V2" s="3">
        <f t="shared" ref="V2:W5" si="0">H2/10</f>
        <v>-0.20200000000000001</v>
      </c>
      <c r="W2" s="3">
        <f t="shared" si="0"/>
        <v>4.3999999999999997E-2</v>
      </c>
      <c r="X2" s="3">
        <f t="shared" ref="X2:Y5" si="1">K2/10</f>
        <v>7.0999999999999994E-2</v>
      </c>
      <c r="Y2" s="3">
        <f t="shared" si="1"/>
        <v>3.4000000000000002E-2</v>
      </c>
      <c r="Z2" s="3">
        <f>Q2/10</f>
        <v>-9.6000000000000002E-2</v>
      </c>
      <c r="AA2" s="3">
        <f>R2/10</f>
        <v>0.04</v>
      </c>
    </row>
    <row r="3" spans="1:27" ht="80" x14ac:dyDescent="0.2">
      <c r="A3" s="5" t="s">
        <v>11</v>
      </c>
      <c r="B3" s="5" t="s">
        <v>183</v>
      </c>
      <c r="C3" s="5" t="s">
        <v>12</v>
      </c>
      <c r="D3" s="5" t="s">
        <v>96</v>
      </c>
      <c r="E3" s="5" t="s">
        <v>72</v>
      </c>
      <c r="F3" s="5" t="s">
        <v>86</v>
      </c>
      <c r="G3" s="5" t="s">
        <v>74</v>
      </c>
      <c r="H3" s="5" t="s">
        <v>75</v>
      </c>
      <c r="I3" s="5" t="s">
        <v>76</v>
      </c>
      <c r="J3" s="5" t="s">
        <v>83</v>
      </c>
      <c r="K3" s="5" t="s">
        <v>88</v>
      </c>
      <c r="L3" s="5" t="s">
        <v>50</v>
      </c>
      <c r="M3" s="5" t="s">
        <v>95</v>
      </c>
      <c r="N3" s="6" t="s">
        <v>207</v>
      </c>
      <c r="O3" s="6" t="s">
        <v>207</v>
      </c>
      <c r="P3" s="5" t="s">
        <v>185</v>
      </c>
      <c r="Q3" s="5" t="s">
        <v>91</v>
      </c>
      <c r="R3" s="5" t="s">
        <v>93</v>
      </c>
      <c r="S3" s="5" t="s">
        <v>106</v>
      </c>
      <c r="T3" s="5" t="s">
        <v>106</v>
      </c>
      <c r="U3" s="8" t="s">
        <v>233</v>
      </c>
      <c r="V3" s="3">
        <f t="shared" si="0"/>
        <v>-0.20200000000000001</v>
      </c>
      <c r="W3" s="3">
        <f t="shared" si="0"/>
        <v>4.3999999999999997E-2</v>
      </c>
      <c r="X3" s="3">
        <f t="shared" si="1"/>
        <v>8.5999999999999993E-2</v>
      </c>
      <c r="Y3" s="3">
        <f t="shared" si="1"/>
        <v>3.4999999999999996E-2</v>
      </c>
      <c r="Z3" s="3">
        <f t="shared" ref="Z3:AA5" si="2">Q3/10</f>
        <v>-0.11200000000000002</v>
      </c>
      <c r="AA3" s="3">
        <f t="shared" si="2"/>
        <v>4.0999999999999995E-2</v>
      </c>
    </row>
    <row r="4" spans="1:27" ht="128" x14ac:dyDescent="0.2">
      <c r="A4" s="5" t="s">
        <v>11</v>
      </c>
      <c r="B4" s="5" t="s">
        <v>183</v>
      </c>
      <c r="C4" s="5" t="s">
        <v>12</v>
      </c>
      <c r="D4" s="5" t="s">
        <v>96</v>
      </c>
      <c r="E4" s="5" t="s">
        <v>73</v>
      </c>
      <c r="F4" s="5" t="s">
        <v>86</v>
      </c>
      <c r="G4" s="5" t="s">
        <v>74</v>
      </c>
      <c r="H4" s="5" t="s">
        <v>87</v>
      </c>
      <c r="I4" s="5" t="s">
        <v>152</v>
      </c>
      <c r="J4" s="5" t="s">
        <v>77</v>
      </c>
      <c r="K4" s="5" t="s">
        <v>89</v>
      </c>
      <c r="L4" s="5" t="s">
        <v>47</v>
      </c>
      <c r="M4" s="5" t="s">
        <v>95</v>
      </c>
      <c r="N4" s="6" t="s">
        <v>207</v>
      </c>
      <c r="O4" s="6" t="s">
        <v>207</v>
      </c>
      <c r="P4" s="5" t="s">
        <v>184</v>
      </c>
      <c r="Q4" s="5" t="s">
        <v>92</v>
      </c>
      <c r="R4" s="5" t="s">
        <v>94</v>
      </c>
      <c r="S4" s="5" t="s">
        <v>106</v>
      </c>
      <c r="T4" s="5" t="s">
        <v>106</v>
      </c>
      <c r="U4" s="8" t="s">
        <v>235</v>
      </c>
      <c r="V4" s="3">
        <f t="shared" si="0"/>
        <v>-0.13</v>
      </c>
      <c r="W4" s="3">
        <f t="shared" si="0"/>
        <v>3.5999999999999997E-2</v>
      </c>
      <c r="X4" s="3">
        <f t="shared" si="1"/>
        <v>4.7E-2</v>
      </c>
      <c r="Y4" s="3">
        <f t="shared" si="1"/>
        <v>2.6000000000000002E-2</v>
      </c>
      <c r="Z4" s="3">
        <f t="shared" si="2"/>
        <v>-6.0000000000000001E-3</v>
      </c>
      <c r="AA4" s="3">
        <f t="shared" si="2"/>
        <v>3.3000000000000002E-2</v>
      </c>
    </row>
    <row r="5" spans="1:27" ht="80" x14ac:dyDescent="0.2">
      <c r="A5" s="5" t="s">
        <v>11</v>
      </c>
      <c r="B5" s="5" t="s">
        <v>183</v>
      </c>
      <c r="C5" s="5" t="s">
        <v>12</v>
      </c>
      <c r="D5" s="5" t="s">
        <v>96</v>
      </c>
      <c r="E5" s="5" t="s">
        <v>73</v>
      </c>
      <c r="F5" s="5" t="s">
        <v>86</v>
      </c>
      <c r="G5" s="5" t="s">
        <v>74</v>
      </c>
      <c r="H5" s="5" t="s">
        <v>87</v>
      </c>
      <c r="I5" s="5" t="s">
        <v>152</v>
      </c>
      <c r="J5" s="5" t="s">
        <v>83</v>
      </c>
      <c r="K5" s="5" t="s">
        <v>90</v>
      </c>
      <c r="L5" s="5" t="s">
        <v>37</v>
      </c>
      <c r="M5" s="5" t="s">
        <v>95</v>
      </c>
      <c r="N5" s="6" t="s">
        <v>207</v>
      </c>
      <c r="O5" s="6" t="s">
        <v>207</v>
      </c>
      <c r="P5" s="5" t="s">
        <v>185</v>
      </c>
      <c r="Q5" s="5" t="s">
        <v>360</v>
      </c>
      <c r="R5" s="5" t="s">
        <v>79</v>
      </c>
      <c r="S5" s="5" t="s">
        <v>106</v>
      </c>
      <c r="T5" s="5" t="s">
        <v>106</v>
      </c>
      <c r="U5" s="8" t="s">
        <v>232</v>
      </c>
      <c r="V5" s="3">
        <f t="shared" si="0"/>
        <v>-0.13</v>
      </c>
      <c r="W5" s="3">
        <f t="shared" si="0"/>
        <v>3.5999999999999997E-2</v>
      </c>
      <c r="X5" s="3">
        <f t="shared" si="1"/>
        <v>8.199999999999999E-2</v>
      </c>
      <c r="Y5" s="3">
        <f t="shared" si="1"/>
        <v>2.8999999999999998E-2</v>
      </c>
      <c r="Z5" s="3">
        <f t="shared" si="2"/>
        <v>7.3999999999999996E-2</v>
      </c>
      <c r="AA5" s="3">
        <f t="shared" si="2"/>
        <v>3.4000000000000002E-2</v>
      </c>
    </row>
    <row r="6" spans="1:27" ht="48" x14ac:dyDescent="0.2">
      <c r="A6" s="5" t="s">
        <v>13</v>
      </c>
      <c r="B6" s="5" t="s">
        <v>211</v>
      </c>
      <c r="C6" s="5" t="s">
        <v>12</v>
      </c>
      <c r="D6" s="5" t="s">
        <v>97</v>
      </c>
      <c r="E6" s="5" t="s">
        <v>98</v>
      </c>
      <c r="F6" s="5" t="s">
        <v>164</v>
      </c>
      <c r="G6" s="5" t="s">
        <v>99</v>
      </c>
      <c r="H6" s="5" t="s">
        <v>100</v>
      </c>
      <c r="I6" s="5" t="s">
        <v>101</v>
      </c>
      <c r="J6" s="5" t="s">
        <v>110</v>
      </c>
      <c r="K6" s="5" t="s">
        <v>102</v>
      </c>
      <c r="L6" s="5" t="s">
        <v>103</v>
      </c>
      <c r="M6" s="5" t="s">
        <v>163</v>
      </c>
      <c r="N6" s="5" t="s">
        <v>53</v>
      </c>
      <c r="O6" s="5" t="s">
        <v>183</v>
      </c>
      <c r="P6" s="5" t="s">
        <v>22</v>
      </c>
      <c r="Q6" s="5" t="s">
        <v>104</v>
      </c>
      <c r="R6" s="5" t="s">
        <v>105</v>
      </c>
      <c r="S6" s="5" t="s">
        <v>106</v>
      </c>
      <c r="T6" s="5" t="s">
        <v>106</v>
      </c>
      <c r="U6" s="8" t="s">
        <v>231</v>
      </c>
      <c r="V6" s="3" t="str">
        <f t="shared" ref="V6:W9" si="3">H6</f>
        <v>-.008</v>
      </c>
      <c r="W6" s="3" t="str">
        <f t="shared" si="3"/>
        <v>.013</v>
      </c>
      <c r="X6" s="4" t="str">
        <f t="shared" ref="X6:Y9" si="4">K6</f>
        <v>.062</v>
      </c>
      <c r="Y6" s="4" t="str">
        <f t="shared" si="4"/>
        <v>.012</v>
      </c>
      <c r="Z6" s="4" t="str">
        <f>Q6</f>
        <v>.007</v>
      </c>
      <c r="AA6" s="4" t="str">
        <f>R6</f>
        <v>.014</v>
      </c>
    </row>
    <row r="7" spans="1:27" ht="48" x14ac:dyDescent="0.2">
      <c r="A7" s="5" t="s">
        <v>13</v>
      </c>
      <c r="B7" s="5" t="s">
        <v>211</v>
      </c>
      <c r="C7" s="5" t="s">
        <v>12</v>
      </c>
      <c r="D7" s="5" t="s">
        <v>97</v>
      </c>
      <c r="E7" s="5" t="s">
        <v>107</v>
      </c>
      <c r="F7" s="5" t="s">
        <v>164</v>
      </c>
      <c r="G7" s="5" t="s">
        <v>99</v>
      </c>
      <c r="H7" s="5" t="s">
        <v>108</v>
      </c>
      <c r="I7" s="5" t="s">
        <v>109</v>
      </c>
      <c r="J7" s="5" t="s">
        <v>111</v>
      </c>
      <c r="K7" s="5" t="s">
        <v>116</v>
      </c>
      <c r="L7" s="5" t="s">
        <v>103</v>
      </c>
      <c r="M7" s="5" t="s">
        <v>163</v>
      </c>
      <c r="N7" s="5" t="s">
        <v>53</v>
      </c>
      <c r="O7" s="5" t="s">
        <v>183</v>
      </c>
      <c r="P7" s="5" t="s">
        <v>22</v>
      </c>
      <c r="Q7" s="5" t="s">
        <v>105</v>
      </c>
      <c r="R7" s="5" t="s">
        <v>101</v>
      </c>
      <c r="S7" s="5" t="s">
        <v>106</v>
      </c>
      <c r="T7" s="5" t="s">
        <v>106</v>
      </c>
      <c r="U7" s="8" t="s">
        <v>231</v>
      </c>
      <c r="V7" s="4" t="str">
        <f t="shared" si="3"/>
        <v>-.040</v>
      </c>
      <c r="W7" s="3" t="str">
        <f t="shared" si="3"/>
        <v>.011</v>
      </c>
      <c r="X7" s="4" t="str">
        <f t="shared" si="4"/>
        <v>.049</v>
      </c>
      <c r="Y7" s="4" t="str">
        <f t="shared" si="4"/>
        <v>.012</v>
      </c>
      <c r="Z7" s="4" t="str">
        <f t="shared" ref="Z7:AA9" si="5">Q7</f>
        <v>.014</v>
      </c>
      <c r="AA7" s="4" t="str">
        <f t="shared" si="5"/>
        <v>.013</v>
      </c>
    </row>
    <row r="8" spans="1:27" ht="48" x14ac:dyDescent="0.2">
      <c r="A8" s="5" t="s">
        <v>13</v>
      </c>
      <c r="B8" s="5" t="s">
        <v>211</v>
      </c>
      <c r="C8" s="5" t="s">
        <v>12</v>
      </c>
      <c r="D8" s="5" t="s">
        <v>97</v>
      </c>
      <c r="E8" s="5" t="s">
        <v>98</v>
      </c>
      <c r="F8" s="5" t="s">
        <v>164</v>
      </c>
      <c r="G8" s="5" t="s">
        <v>112</v>
      </c>
      <c r="H8" s="5" t="s">
        <v>113</v>
      </c>
      <c r="I8" s="5" t="s">
        <v>115</v>
      </c>
      <c r="J8" s="5" t="s">
        <v>110</v>
      </c>
      <c r="K8" s="5" t="s">
        <v>102</v>
      </c>
      <c r="L8" s="5" t="s">
        <v>103</v>
      </c>
      <c r="M8" s="5" t="s">
        <v>163</v>
      </c>
      <c r="N8" s="5" t="s">
        <v>53</v>
      </c>
      <c r="O8" s="5" t="s">
        <v>183</v>
      </c>
      <c r="P8" s="5" t="s">
        <v>22</v>
      </c>
      <c r="Q8" s="5" t="s">
        <v>100</v>
      </c>
      <c r="R8" s="5" t="s">
        <v>117</v>
      </c>
      <c r="S8" s="5" t="s">
        <v>106</v>
      </c>
      <c r="T8" s="5" t="s">
        <v>106</v>
      </c>
      <c r="U8" s="8" t="s">
        <v>231</v>
      </c>
      <c r="V8" s="3" t="str">
        <f t="shared" si="3"/>
        <v>-.009</v>
      </c>
      <c r="W8" s="3" t="str">
        <f t="shared" si="3"/>
        <v>.016</v>
      </c>
      <c r="X8" s="4" t="str">
        <f t="shared" si="4"/>
        <v>.062</v>
      </c>
      <c r="Y8" s="4" t="str">
        <f t="shared" si="4"/>
        <v>.012</v>
      </c>
      <c r="Z8" s="4" t="str">
        <f t="shared" si="5"/>
        <v>-.008</v>
      </c>
      <c r="AA8" s="4" t="str">
        <f t="shared" si="5"/>
        <v>.018</v>
      </c>
    </row>
    <row r="9" spans="1:27" ht="48" x14ac:dyDescent="0.2">
      <c r="A9" s="5" t="s">
        <v>13</v>
      </c>
      <c r="B9" s="5" t="s">
        <v>211</v>
      </c>
      <c r="C9" s="5" t="s">
        <v>12</v>
      </c>
      <c r="D9" s="5" t="s">
        <v>97</v>
      </c>
      <c r="E9" s="5" t="s">
        <v>107</v>
      </c>
      <c r="F9" s="5" t="s">
        <v>164</v>
      </c>
      <c r="G9" s="5" t="s">
        <v>112</v>
      </c>
      <c r="H9" s="5" t="s">
        <v>114</v>
      </c>
      <c r="I9" s="5" t="s">
        <v>115</v>
      </c>
      <c r="J9" s="5" t="s">
        <v>111</v>
      </c>
      <c r="K9" s="5" t="s">
        <v>116</v>
      </c>
      <c r="L9" s="5" t="s">
        <v>103</v>
      </c>
      <c r="M9" s="5" t="s">
        <v>163</v>
      </c>
      <c r="N9" s="5" t="s">
        <v>53</v>
      </c>
      <c r="O9" s="5" t="s">
        <v>183</v>
      </c>
      <c r="P9" s="5" t="s">
        <v>22</v>
      </c>
      <c r="Q9" s="5" t="s">
        <v>118</v>
      </c>
      <c r="R9" s="5" t="s">
        <v>115</v>
      </c>
      <c r="S9" s="5" t="s">
        <v>106</v>
      </c>
      <c r="T9" s="5" t="s">
        <v>106</v>
      </c>
      <c r="U9" s="8" t="s">
        <v>231</v>
      </c>
      <c r="V9" s="3" t="str">
        <f t="shared" si="3"/>
        <v>-.018</v>
      </c>
      <c r="W9" s="3" t="str">
        <f t="shared" si="3"/>
        <v>.016</v>
      </c>
      <c r="X9" s="4" t="str">
        <f t="shared" si="4"/>
        <v>.049</v>
      </c>
      <c r="Y9" s="4" t="str">
        <f t="shared" si="4"/>
        <v>.012</v>
      </c>
      <c r="Z9" s="4" t="str">
        <f t="shared" si="5"/>
        <v>-.026</v>
      </c>
      <c r="AA9" s="4" t="str">
        <f t="shared" si="5"/>
        <v>.016</v>
      </c>
    </row>
    <row r="10" spans="1:27" ht="64" x14ac:dyDescent="0.2">
      <c r="A10" s="6" t="s">
        <v>8</v>
      </c>
      <c r="B10" s="6" t="s">
        <v>220</v>
      </c>
      <c r="C10" s="6" t="s">
        <v>60</v>
      </c>
      <c r="D10" s="6" t="s">
        <v>61</v>
      </c>
      <c r="E10" s="6" t="s">
        <v>62</v>
      </c>
      <c r="F10" s="6" t="s">
        <v>85</v>
      </c>
      <c r="G10" s="6" t="s">
        <v>63</v>
      </c>
      <c r="H10" s="6" t="s">
        <v>64</v>
      </c>
      <c r="I10" s="6" t="s">
        <v>65</v>
      </c>
      <c r="J10" s="6" t="s">
        <v>66</v>
      </c>
      <c r="K10" s="6" t="s">
        <v>67</v>
      </c>
      <c r="L10" s="6" t="s">
        <v>68</v>
      </c>
      <c r="M10" s="6" t="s">
        <v>80</v>
      </c>
      <c r="N10" s="6" t="s">
        <v>186</v>
      </c>
      <c r="O10" s="6" t="s">
        <v>362</v>
      </c>
      <c r="P10" s="6" t="s">
        <v>69</v>
      </c>
      <c r="Q10" s="6" t="s">
        <v>33</v>
      </c>
      <c r="R10" s="6" t="s">
        <v>54</v>
      </c>
      <c r="S10" s="6" t="s">
        <v>106</v>
      </c>
      <c r="T10" s="6" t="s">
        <v>106</v>
      </c>
      <c r="U10" s="8" t="s">
        <v>236</v>
      </c>
      <c r="V10" s="4">
        <f>H10+K10*N10+Q10*N10</f>
        <v>-8.4600000000000064E-2</v>
      </c>
      <c r="W10" s="4" t="str">
        <f t="shared" ref="W10:W44" si="6">I10</f>
        <v>.17</v>
      </c>
      <c r="X10" s="4">
        <f>K10*O10</f>
        <v>-1.9199999999999998E-2</v>
      </c>
      <c r="Y10" s="4">
        <f>L10*O10</f>
        <v>3.8399999999999997E-2</v>
      </c>
      <c r="Z10" s="4">
        <f>Q10*O10</f>
        <v>0.1056</v>
      </c>
      <c r="AA10" s="4">
        <f>R10*O10</f>
        <v>4.8000000000000001E-2</v>
      </c>
    </row>
    <row r="11" spans="1:27" ht="32" x14ac:dyDescent="0.2">
      <c r="A11" s="6" t="s">
        <v>5</v>
      </c>
      <c r="B11" s="6" t="s">
        <v>221</v>
      </c>
      <c r="C11" s="6" t="s">
        <v>119</v>
      </c>
      <c r="D11" s="6" t="s">
        <v>120</v>
      </c>
      <c r="E11" s="6" t="s">
        <v>121</v>
      </c>
      <c r="F11" s="6" t="s">
        <v>85</v>
      </c>
      <c r="G11" s="6" t="s">
        <v>122</v>
      </c>
      <c r="H11" s="6" t="s">
        <v>55</v>
      </c>
      <c r="I11" s="6" t="s">
        <v>68</v>
      </c>
      <c r="J11" s="6" t="s">
        <v>123</v>
      </c>
      <c r="K11" s="6" t="s">
        <v>40</v>
      </c>
      <c r="L11" s="6" t="s">
        <v>124</v>
      </c>
      <c r="M11" s="6" t="s">
        <v>22</v>
      </c>
      <c r="N11" s="6" t="s">
        <v>53</v>
      </c>
      <c r="O11" s="6" t="s">
        <v>183</v>
      </c>
      <c r="P11" s="6" t="s">
        <v>22</v>
      </c>
      <c r="Q11" s="6" t="s">
        <v>55</v>
      </c>
      <c r="R11" s="6" t="s">
        <v>124</v>
      </c>
      <c r="S11" s="6" t="s">
        <v>106</v>
      </c>
      <c r="T11" s="6" t="s">
        <v>106</v>
      </c>
      <c r="U11" s="8" t="s">
        <v>237</v>
      </c>
      <c r="V11" s="3" t="str">
        <f>H11</f>
        <v>.09</v>
      </c>
      <c r="W11" s="3" t="str">
        <f t="shared" si="6"/>
        <v>.04</v>
      </c>
      <c r="X11" s="4" t="str">
        <f t="shared" ref="X11:Y15" si="7">K11</f>
        <v>.07</v>
      </c>
      <c r="Y11" s="4" t="str">
        <f t="shared" si="7"/>
        <v>.03</v>
      </c>
      <c r="Z11" s="4" t="str">
        <f>Q11</f>
        <v>.09</v>
      </c>
      <c r="AA11" s="4" t="str">
        <f>R11</f>
        <v>.03</v>
      </c>
    </row>
    <row r="12" spans="1:27" ht="32" x14ac:dyDescent="0.2">
      <c r="A12" s="6" t="s">
        <v>5</v>
      </c>
      <c r="B12" s="6" t="s">
        <v>221</v>
      </c>
      <c r="C12" s="6" t="s">
        <v>119</v>
      </c>
      <c r="D12" s="6" t="s">
        <v>120</v>
      </c>
      <c r="E12" s="6" t="s">
        <v>125</v>
      </c>
      <c r="F12" s="6" t="s">
        <v>85</v>
      </c>
      <c r="G12" s="6" t="s">
        <v>122</v>
      </c>
      <c r="H12" s="6" t="s">
        <v>20</v>
      </c>
      <c r="I12" s="6" t="s">
        <v>124</v>
      </c>
      <c r="J12" s="6" t="s">
        <v>123</v>
      </c>
      <c r="K12" s="6" t="s">
        <v>126</v>
      </c>
      <c r="L12" s="6" t="s">
        <v>124</v>
      </c>
      <c r="M12" s="6" t="s">
        <v>22</v>
      </c>
      <c r="N12" s="6" t="s">
        <v>53</v>
      </c>
      <c r="O12" s="6" t="s">
        <v>183</v>
      </c>
      <c r="P12" s="6" t="s">
        <v>22</v>
      </c>
      <c r="Q12" s="6" t="s">
        <v>40</v>
      </c>
      <c r="R12" s="6" t="s">
        <v>124</v>
      </c>
      <c r="S12" s="6" t="s">
        <v>106</v>
      </c>
      <c r="T12" s="6" t="s">
        <v>106</v>
      </c>
      <c r="U12" s="8" t="s">
        <v>237</v>
      </c>
      <c r="V12" s="4" t="str">
        <f>H12</f>
        <v>.12</v>
      </c>
      <c r="W12" s="3" t="str">
        <f t="shared" si="6"/>
        <v>.03</v>
      </c>
      <c r="X12" s="4" t="str">
        <f t="shared" si="7"/>
        <v>.02</v>
      </c>
      <c r="Y12" s="4" t="str">
        <f t="shared" si="7"/>
        <v>.03</v>
      </c>
      <c r="Z12" s="4" t="str">
        <f t="shared" ref="Z12:AA15" si="8">Q12</f>
        <v>.07</v>
      </c>
      <c r="AA12" s="4" t="str">
        <f t="shared" si="8"/>
        <v>.03</v>
      </c>
    </row>
    <row r="13" spans="1:27" x14ac:dyDescent="0.2">
      <c r="A13" s="6" t="s">
        <v>279</v>
      </c>
      <c r="B13" s="6" t="s">
        <v>222</v>
      </c>
      <c r="C13" s="5" t="s">
        <v>12</v>
      </c>
      <c r="D13" s="6" t="s">
        <v>317</v>
      </c>
      <c r="E13" s="6" t="s">
        <v>318</v>
      </c>
      <c r="F13" s="6" t="s">
        <v>85</v>
      </c>
      <c r="G13" s="6" t="s">
        <v>319</v>
      </c>
      <c r="H13" s="6" t="s">
        <v>320</v>
      </c>
      <c r="I13" s="6" t="s">
        <v>102</v>
      </c>
      <c r="J13" s="6" t="s">
        <v>321</v>
      </c>
      <c r="K13" s="6" t="s">
        <v>113</v>
      </c>
      <c r="L13" s="6" t="s">
        <v>322</v>
      </c>
      <c r="M13" s="6" t="s">
        <v>302</v>
      </c>
      <c r="N13" s="6" t="s">
        <v>207</v>
      </c>
      <c r="O13" s="6" t="s">
        <v>207</v>
      </c>
      <c r="P13" s="6" t="s">
        <v>323</v>
      </c>
      <c r="Q13" s="6" t="s">
        <v>325</v>
      </c>
      <c r="R13" s="6" t="s">
        <v>326</v>
      </c>
      <c r="S13" s="6" t="s">
        <v>277</v>
      </c>
      <c r="T13" s="6" t="s">
        <v>277</v>
      </c>
      <c r="U13" s="8" t="s">
        <v>324</v>
      </c>
      <c r="V13" s="4" t="str">
        <f>H13</f>
        <v>.057</v>
      </c>
      <c r="W13" s="3" t="str">
        <f t="shared" si="6"/>
        <v>.062</v>
      </c>
      <c r="X13" s="4" t="str">
        <f t="shared" si="7"/>
        <v>-.009</v>
      </c>
      <c r="Y13" s="4" t="str">
        <f t="shared" si="7"/>
        <v>.064</v>
      </c>
      <c r="Z13" s="4" t="str">
        <f t="shared" si="8"/>
        <v>.045</v>
      </c>
      <c r="AA13" s="4" t="str">
        <f t="shared" si="8"/>
        <v>.074</v>
      </c>
    </row>
    <row r="14" spans="1:27" x14ac:dyDescent="0.2">
      <c r="A14" s="6" t="s">
        <v>279</v>
      </c>
      <c r="B14" s="6" t="s">
        <v>222</v>
      </c>
      <c r="C14" s="5" t="s">
        <v>12</v>
      </c>
      <c r="D14" s="6" t="s">
        <v>317</v>
      </c>
      <c r="E14" s="6" t="s">
        <v>318</v>
      </c>
      <c r="F14" s="6" t="s">
        <v>85</v>
      </c>
      <c r="G14" s="6" t="s">
        <v>319</v>
      </c>
      <c r="H14" s="6" t="s">
        <v>320</v>
      </c>
      <c r="I14" s="6" t="s">
        <v>102</v>
      </c>
      <c r="J14" s="6" t="s">
        <v>327</v>
      </c>
      <c r="K14" s="6" t="s">
        <v>328</v>
      </c>
      <c r="L14" s="6" t="s">
        <v>329</v>
      </c>
      <c r="M14" s="6" t="s">
        <v>302</v>
      </c>
      <c r="N14" s="6" t="s">
        <v>207</v>
      </c>
      <c r="O14" s="6" t="s">
        <v>207</v>
      </c>
      <c r="P14" s="6" t="s">
        <v>323</v>
      </c>
      <c r="Q14" s="6" t="s">
        <v>330</v>
      </c>
      <c r="R14" s="6" t="s">
        <v>331</v>
      </c>
      <c r="S14" s="6" t="s">
        <v>277</v>
      </c>
      <c r="T14" s="6" t="s">
        <v>277</v>
      </c>
      <c r="U14" s="8" t="s">
        <v>324</v>
      </c>
      <c r="V14" s="4" t="str">
        <f>H14</f>
        <v>.057</v>
      </c>
      <c r="W14" s="3" t="str">
        <f t="shared" ref="W14" si="9">I14</f>
        <v>.062</v>
      </c>
      <c r="X14" s="4" t="str">
        <f t="shared" ref="X14" si="10">K14</f>
        <v>-.021</v>
      </c>
      <c r="Y14" s="4" t="str">
        <f t="shared" ref="Y14" si="11">L14</f>
        <v>.071</v>
      </c>
      <c r="Z14" s="4" t="str">
        <f t="shared" ref="Z14" si="12">Q14</f>
        <v>.092</v>
      </c>
      <c r="AA14" s="4" t="str">
        <f t="shared" ref="AA14" si="13">R14</f>
        <v>.080</v>
      </c>
    </row>
    <row r="15" spans="1:27" x14ac:dyDescent="0.2">
      <c r="A15" s="6" t="s">
        <v>6</v>
      </c>
      <c r="B15" s="6" t="s">
        <v>223</v>
      </c>
      <c r="C15" s="6" t="s">
        <v>12</v>
      </c>
      <c r="D15" s="6" t="s">
        <v>135</v>
      </c>
      <c r="E15" s="6" t="s">
        <v>136</v>
      </c>
      <c r="F15" s="6" t="s">
        <v>228</v>
      </c>
      <c r="G15" s="6" t="s">
        <v>74</v>
      </c>
      <c r="H15" s="6" t="s">
        <v>51</v>
      </c>
      <c r="I15" s="6" t="s">
        <v>124</v>
      </c>
      <c r="J15" s="6" t="s">
        <v>30</v>
      </c>
      <c r="K15" s="6" t="s">
        <v>137</v>
      </c>
      <c r="L15" s="6" t="s">
        <v>68</v>
      </c>
      <c r="M15" s="6" t="s">
        <v>138</v>
      </c>
      <c r="N15" s="6" t="s">
        <v>174</v>
      </c>
      <c r="O15" s="6" t="s">
        <v>207</v>
      </c>
      <c r="P15" s="6" t="s">
        <v>52</v>
      </c>
      <c r="Q15" s="6" t="s">
        <v>35</v>
      </c>
      <c r="R15" s="6" t="s">
        <v>68</v>
      </c>
      <c r="S15" s="6" t="s">
        <v>106</v>
      </c>
      <c r="T15" s="6" t="s">
        <v>106</v>
      </c>
      <c r="U15" s="8"/>
      <c r="V15" s="4" t="str">
        <f>H15</f>
        <v>.08</v>
      </c>
      <c r="W15" s="3" t="str">
        <f t="shared" si="6"/>
        <v>.03</v>
      </c>
      <c r="X15" s="4" t="str">
        <f t="shared" si="7"/>
        <v>.21</v>
      </c>
      <c r="Y15" s="4" t="str">
        <f t="shared" si="7"/>
        <v>.04</v>
      </c>
      <c r="Z15" s="4" t="str">
        <f t="shared" si="8"/>
        <v>.01</v>
      </c>
      <c r="AA15" s="4" t="str">
        <f t="shared" si="8"/>
        <v>.04</v>
      </c>
    </row>
    <row r="16" spans="1:27" ht="144" x14ac:dyDescent="0.2">
      <c r="A16" s="6" t="s">
        <v>6</v>
      </c>
      <c r="B16" s="6" t="s">
        <v>223</v>
      </c>
      <c r="C16" s="6" t="s">
        <v>12</v>
      </c>
      <c r="D16" s="6" t="s">
        <v>135</v>
      </c>
      <c r="E16" s="6" t="s">
        <v>136</v>
      </c>
      <c r="F16" s="6" t="s">
        <v>228</v>
      </c>
      <c r="G16" s="6" t="s">
        <v>74</v>
      </c>
      <c r="H16" s="6" t="s">
        <v>33</v>
      </c>
      <c r="I16" s="6" t="s">
        <v>139</v>
      </c>
      <c r="J16" s="6" t="s">
        <v>198</v>
      </c>
      <c r="K16" s="6" t="s">
        <v>361</v>
      </c>
      <c r="L16" s="6" t="s">
        <v>35</v>
      </c>
      <c r="M16" s="6" t="s">
        <v>138</v>
      </c>
      <c r="N16" s="6" t="s">
        <v>176</v>
      </c>
      <c r="O16" s="5" t="s">
        <v>211</v>
      </c>
      <c r="P16" s="6" t="s">
        <v>188</v>
      </c>
      <c r="Q16" s="6" t="s">
        <v>70</v>
      </c>
      <c r="R16" s="6" t="s">
        <v>126</v>
      </c>
      <c r="S16" s="6" t="s">
        <v>106</v>
      </c>
      <c r="T16" s="6" t="s">
        <v>106</v>
      </c>
      <c r="U16" s="8" t="s">
        <v>238</v>
      </c>
      <c r="V16" s="4">
        <f>H16+K16*N16+Q16*N16</f>
        <v>7.7899999999999997E-2</v>
      </c>
      <c r="W16" s="4" t="str">
        <f t="shared" si="6"/>
        <v>.06</v>
      </c>
      <c r="X16" s="4">
        <f>K16*O16</f>
        <v>0</v>
      </c>
      <c r="Y16" s="4">
        <f>L16*O16</f>
        <v>0.02</v>
      </c>
      <c r="Z16" s="4">
        <f>Q16*O16</f>
        <v>-0.02</v>
      </c>
      <c r="AA16" s="4">
        <f>R16*O16</f>
        <v>0.04</v>
      </c>
    </row>
    <row r="17" spans="1:27" ht="64" x14ac:dyDescent="0.2">
      <c r="A17" s="6" t="s">
        <v>6</v>
      </c>
      <c r="B17" s="6" t="s">
        <v>223</v>
      </c>
      <c r="C17" s="6" t="s">
        <v>12</v>
      </c>
      <c r="D17" s="6" t="s">
        <v>135</v>
      </c>
      <c r="E17" s="6" t="s">
        <v>136</v>
      </c>
      <c r="F17" s="6" t="s">
        <v>229</v>
      </c>
      <c r="G17" s="6" t="s">
        <v>74</v>
      </c>
      <c r="H17" s="6" t="s">
        <v>40</v>
      </c>
      <c r="I17" s="6" t="s">
        <v>124</v>
      </c>
      <c r="J17" s="6" t="s">
        <v>140</v>
      </c>
      <c r="K17" s="6" t="s">
        <v>76</v>
      </c>
      <c r="L17" s="6" t="s">
        <v>139</v>
      </c>
      <c r="M17" s="6" t="s">
        <v>138</v>
      </c>
      <c r="N17" s="6" t="s">
        <v>152</v>
      </c>
      <c r="O17" s="5" t="s">
        <v>212</v>
      </c>
      <c r="P17" s="6" t="s">
        <v>154</v>
      </c>
      <c r="Q17" s="6" t="s">
        <v>54</v>
      </c>
      <c r="R17" s="6" t="s">
        <v>40</v>
      </c>
      <c r="S17" s="6" t="s">
        <v>106</v>
      </c>
      <c r="T17" s="6" t="s">
        <v>106</v>
      </c>
      <c r="U17" s="8" t="s">
        <v>239</v>
      </c>
      <c r="V17" s="4">
        <f>H17+K17*N17+Q17*N17</f>
        <v>0.24639999999999998</v>
      </c>
      <c r="W17" s="4" t="str">
        <f t="shared" si="6"/>
        <v>.03</v>
      </c>
      <c r="X17" s="4">
        <f>K17*O17</f>
        <v>0.17600000000000002</v>
      </c>
      <c r="Y17" s="4">
        <f>L17*O17</f>
        <v>2.4E-2</v>
      </c>
      <c r="Z17" s="4">
        <f>Q17*O17</f>
        <v>2.0000000000000004E-2</v>
      </c>
      <c r="AA17" s="4">
        <f>R17*O17</f>
        <v>2.8000000000000004E-2</v>
      </c>
    </row>
    <row r="18" spans="1:27" ht="176" x14ac:dyDescent="0.2">
      <c r="A18" s="6" t="s">
        <v>6</v>
      </c>
      <c r="B18" s="6" t="s">
        <v>223</v>
      </c>
      <c r="C18" s="6" t="s">
        <v>12</v>
      </c>
      <c r="D18" s="6" t="s">
        <v>135</v>
      </c>
      <c r="E18" s="6" t="s">
        <v>136</v>
      </c>
      <c r="F18" s="6" t="s">
        <v>229</v>
      </c>
      <c r="G18" s="6" t="s">
        <v>74</v>
      </c>
      <c r="H18" s="6" t="s">
        <v>55</v>
      </c>
      <c r="I18" s="6" t="s">
        <v>124</v>
      </c>
      <c r="J18" s="6" t="s">
        <v>141</v>
      </c>
      <c r="K18" s="6" t="s">
        <v>142</v>
      </c>
      <c r="L18" s="6" t="s">
        <v>68</v>
      </c>
      <c r="M18" s="6" t="s">
        <v>138</v>
      </c>
      <c r="N18" s="6" t="s">
        <v>180</v>
      </c>
      <c r="O18" s="6" t="s">
        <v>207</v>
      </c>
      <c r="P18" s="6" t="s">
        <v>143</v>
      </c>
      <c r="Q18" s="6" t="s">
        <v>35</v>
      </c>
      <c r="R18" s="6" t="s">
        <v>54</v>
      </c>
      <c r="S18" s="6" t="s">
        <v>106</v>
      </c>
      <c r="T18" s="6" t="s">
        <v>106</v>
      </c>
      <c r="U18" s="8" t="s">
        <v>240</v>
      </c>
      <c r="V18" s="4" t="str">
        <f>H18</f>
        <v>.09</v>
      </c>
      <c r="W18" s="3" t="str">
        <f t="shared" si="6"/>
        <v>.03</v>
      </c>
      <c r="X18" s="4" t="str">
        <f>K18</f>
        <v>-.03</v>
      </c>
      <c r="Y18" s="4" t="str">
        <f>L18</f>
        <v>.04</v>
      </c>
      <c r="Z18" s="4" t="str">
        <f t="shared" ref="Z18:AA19" si="14">Q18</f>
        <v>.01</v>
      </c>
      <c r="AA18" s="4" t="str">
        <f t="shared" si="14"/>
        <v>.05</v>
      </c>
    </row>
    <row r="19" spans="1:27" x14ac:dyDescent="0.2">
      <c r="A19" s="6" t="s">
        <v>6</v>
      </c>
      <c r="B19" s="6" t="s">
        <v>223</v>
      </c>
      <c r="C19" s="6" t="s">
        <v>12</v>
      </c>
      <c r="D19" s="6" t="s">
        <v>135</v>
      </c>
      <c r="E19" s="6" t="s">
        <v>144</v>
      </c>
      <c r="F19" s="6" t="s">
        <v>229</v>
      </c>
      <c r="G19" s="6" t="s">
        <v>74</v>
      </c>
      <c r="H19" s="6" t="s">
        <v>41</v>
      </c>
      <c r="I19" s="6" t="s">
        <v>124</v>
      </c>
      <c r="J19" s="6" t="s">
        <v>30</v>
      </c>
      <c r="K19" s="6" t="s">
        <v>58</v>
      </c>
      <c r="L19" s="6" t="s">
        <v>124</v>
      </c>
      <c r="M19" s="6" t="s">
        <v>138</v>
      </c>
      <c r="N19" s="6" t="s">
        <v>174</v>
      </c>
      <c r="O19" s="6" t="s">
        <v>207</v>
      </c>
      <c r="P19" s="6" t="s">
        <v>52</v>
      </c>
      <c r="Q19" s="6" t="s">
        <v>126</v>
      </c>
      <c r="R19" s="6" t="s">
        <v>68</v>
      </c>
      <c r="S19" s="6" t="s">
        <v>106</v>
      </c>
      <c r="T19" s="6" t="s">
        <v>106</v>
      </c>
      <c r="U19" s="8"/>
      <c r="V19" s="4" t="str">
        <f>H19</f>
        <v>.10</v>
      </c>
      <c r="W19" s="3" t="str">
        <f t="shared" si="6"/>
        <v>.03</v>
      </c>
      <c r="X19" s="4" t="str">
        <f>K19</f>
        <v>.18</v>
      </c>
      <c r="Y19" s="4" t="str">
        <f>L19</f>
        <v>.03</v>
      </c>
      <c r="Z19" s="4" t="str">
        <f t="shared" si="14"/>
        <v>.02</v>
      </c>
      <c r="AA19" s="4" t="str">
        <f t="shared" si="14"/>
        <v>.04</v>
      </c>
    </row>
    <row r="20" spans="1:27" ht="32" x14ac:dyDescent="0.2">
      <c r="A20" s="6" t="s">
        <v>6</v>
      </c>
      <c r="B20" s="6" t="s">
        <v>223</v>
      </c>
      <c r="C20" s="6" t="s">
        <v>12</v>
      </c>
      <c r="D20" s="6" t="s">
        <v>135</v>
      </c>
      <c r="E20" s="6" t="s">
        <v>144</v>
      </c>
      <c r="F20" s="6" t="s">
        <v>229</v>
      </c>
      <c r="G20" s="6" t="s">
        <v>74</v>
      </c>
      <c r="H20" s="6" t="s">
        <v>58</v>
      </c>
      <c r="I20" s="6" t="s">
        <v>139</v>
      </c>
      <c r="J20" s="6" t="s">
        <v>189</v>
      </c>
      <c r="K20" s="6" t="s">
        <v>35</v>
      </c>
      <c r="L20" s="6" t="s">
        <v>35</v>
      </c>
      <c r="M20" s="6" t="s">
        <v>138</v>
      </c>
      <c r="N20" s="6" t="s">
        <v>176</v>
      </c>
      <c r="O20" s="5" t="s">
        <v>211</v>
      </c>
      <c r="P20" s="6" t="s">
        <v>188</v>
      </c>
      <c r="Q20" s="6" t="s">
        <v>67</v>
      </c>
      <c r="R20" s="6" t="s">
        <v>126</v>
      </c>
      <c r="S20" s="6" t="s">
        <v>106</v>
      </c>
      <c r="T20" s="6" t="s">
        <v>106</v>
      </c>
      <c r="U20" s="8" t="s">
        <v>242</v>
      </c>
      <c r="V20" s="4">
        <f>H20+K20*N20+Q20*N20</f>
        <v>0.1479</v>
      </c>
      <c r="W20" s="4" t="str">
        <f t="shared" si="6"/>
        <v>.06</v>
      </c>
      <c r="X20" s="4">
        <f>K20*O20</f>
        <v>0.02</v>
      </c>
      <c r="Y20" s="4">
        <f>L20*O20</f>
        <v>0.02</v>
      </c>
      <c r="Z20" s="4">
        <f>Q20*O20</f>
        <v>-0.04</v>
      </c>
      <c r="AA20" s="4">
        <f>R20*O20</f>
        <v>0.04</v>
      </c>
    </row>
    <row r="21" spans="1:27" ht="64" x14ac:dyDescent="0.2">
      <c r="A21" s="6" t="s">
        <v>6</v>
      </c>
      <c r="B21" s="6" t="s">
        <v>223</v>
      </c>
      <c r="C21" s="6" t="s">
        <v>12</v>
      </c>
      <c r="D21" s="6" t="s">
        <v>135</v>
      </c>
      <c r="E21" s="6" t="s">
        <v>144</v>
      </c>
      <c r="F21" s="6" t="s">
        <v>229</v>
      </c>
      <c r="G21" s="6" t="s">
        <v>74</v>
      </c>
      <c r="H21" s="6" t="s">
        <v>51</v>
      </c>
      <c r="I21" s="6" t="s">
        <v>124</v>
      </c>
      <c r="J21" s="6" t="s">
        <v>145</v>
      </c>
      <c r="K21" s="6" t="s">
        <v>155</v>
      </c>
      <c r="L21" s="6" t="s">
        <v>156</v>
      </c>
      <c r="M21" s="6" t="s">
        <v>138</v>
      </c>
      <c r="N21" s="6" t="s">
        <v>178</v>
      </c>
      <c r="O21" s="5" t="s">
        <v>183</v>
      </c>
      <c r="P21" s="6" t="s">
        <v>182</v>
      </c>
      <c r="Q21" s="6" t="s">
        <v>58</v>
      </c>
      <c r="R21" s="6" t="s">
        <v>41</v>
      </c>
      <c r="S21" s="6" t="s">
        <v>106</v>
      </c>
      <c r="T21" s="6" t="s">
        <v>106</v>
      </c>
      <c r="U21" s="8" t="s">
        <v>243</v>
      </c>
      <c r="V21" s="4">
        <f>H21+K21*N21+Q21*N21</f>
        <v>0.18809999999999999</v>
      </c>
      <c r="W21" s="4" t="str">
        <f t="shared" si="6"/>
        <v>.03</v>
      </c>
      <c r="X21" s="4">
        <f>K21*O21</f>
        <v>0.28999999999999998</v>
      </c>
      <c r="Y21" s="4">
        <f>L21*O21</f>
        <v>7.0000000000000007E-2</v>
      </c>
      <c r="Z21" s="4">
        <f>Q21*O21</f>
        <v>0.18</v>
      </c>
      <c r="AA21" s="4">
        <f>R21*O21</f>
        <v>0.1</v>
      </c>
    </row>
    <row r="22" spans="1:27" ht="32" x14ac:dyDescent="0.2">
      <c r="A22" s="6" t="s">
        <v>6</v>
      </c>
      <c r="B22" s="6" t="s">
        <v>223</v>
      </c>
      <c r="C22" s="6" t="s">
        <v>12</v>
      </c>
      <c r="D22" s="6" t="s">
        <v>135</v>
      </c>
      <c r="E22" s="6" t="s">
        <v>144</v>
      </c>
      <c r="F22" s="6" t="s">
        <v>229</v>
      </c>
      <c r="G22" s="6" t="s">
        <v>74</v>
      </c>
      <c r="H22" s="6" t="s">
        <v>20</v>
      </c>
      <c r="I22" s="6" t="s">
        <v>124</v>
      </c>
      <c r="J22" s="6" t="s">
        <v>141</v>
      </c>
      <c r="K22" s="6" t="s">
        <v>142</v>
      </c>
      <c r="L22" s="6" t="s">
        <v>68</v>
      </c>
      <c r="M22" s="6" t="s">
        <v>138</v>
      </c>
      <c r="N22" s="6" t="s">
        <v>180</v>
      </c>
      <c r="O22" s="6" t="s">
        <v>207</v>
      </c>
      <c r="P22" s="6" t="s">
        <v>143</v>
      </c>
      <c r="Q22" s="6" t="s">
        <v>35</v>
      </c>
      <c r="R22" s="6" t="s">
        <v>54</v>
      </c>
      <c r="S22" s="6" t="s">
        <v>106</v>
      </c>
      <c r="T22" s="6" t="s">
        <v>106</v>
      </c>
      <c r="U22" s="8" t="s">
        <v>241</v>
      </c>
      <c r="V22" s="4" t="str">
        <f>H22</f>
        <v>.12</v>
      </c>
      <c r="W22" s="3" t="str">
        <f t="shared" si="6"/>
        <v>.03</v>
      </c>
      <c r="X22" s="4" t="str">
        <f>K22</f>
        <v>-.03</v>
      </c>
      <c r="Y22" s="4" t="str">
        <f>L22</f>
        <v>.04</v>
      </c>
      <c r="Z22" s="4" t="str">
        <f t="shared" ref="Z22:AA23" si="15">Q22</f>
        <v>.01</v>
      </c>
      <c r="AA22" s="4" t="str">
        <f t="shared" si="15"/>
        <v>.05</v>
      </c>
    </row>
    <row r="23" spans="1:27" ht="32" x14ac:dyDescent="0.2">
      <c r="A23" s="6" t="s">
        <v>6</v>
      </c>
      <c r="B23" s="6" t="s">
        <v>224</v>
      </c>
      <c r="C23" s="6" t="s">
        <v>134</v>
      </c>
      <c r="D23" s="6" t="s">
        <v>157</v>
      </c>
      <c r="E23" s="6" t="s">
        <v>136</v>
      </c>
      <c r="F23" s="6" t="s">
        <v>229</v>
      </c>
      <c r="G23" s="6" t="s">
        <v>74</v>
      </c>
      <c r="H23" s="6" t="s">
        <v>40</v>
      </c>
      <c r="I23" s="6" t="s">
        <v>139</v>
      </c>
      <c r="J23" s="6" t="s">
        <v>30</v>
      </c>
      <c r="K23" s="6" t="s">
        <v>51</v>
      </c>
      <c r="L23" s="6" t="s">
        <v>54</v>
      </c>
      <c r="M23" s="6" t="s">
        <v>138</v>
      </c>
      <c r="N23" s="6" t="s">
        <v>175</v>
      </c>
      <c r="O23" s="6" t="s">
        <v>207</v>
      </c>
      <c r="P23" s="6" t="s">
        <v>52</v>
      </c>
      <c r="Q23" s="6" t="s">
        <v>126</v>
      </c>
      <c r="R23" s="6" t="s">
        <v>139</v>
      </c>
      <c r="S23" s="6" t="s">
        <v>106</v>
      </c>
      <c r="T23" s="6" t="s">
        <v>106</v>
      </c>
      <c r="U23" s="8" t="s">
        <v>242</v>
      </c>
      <c r="V23" s="4" t="str">
        <f>H23</f>
        <v>.07</v>
      </c>
      <c r="W23" s="3" t="str">
        <f t="shared" si="6"/>
        <v>.06</v>
      </c>
      <c r="X23" s="4" t="str">
        <f>K23</f>
        <v>.08</v>
      </c>
      <c r="Y23" s="4" t="str">
        <f>L23</f>
        <v>.05</v>
      </c>
      <c r="Z23" s="4" t="str">
        <f t="shared" si="15"/>
        <v>.02</v>
      </c>
      <c r="AA23" s="4" t="str">
        <f t="shared" si="15"/>
        <v>.06</v>
      </c>
    </row>
    <row r="24" spans="1:27" ht="32" x14ac:dyDescent="0.2">
      <c r="A24" s="6" t="s">
        <v>6</v>
      </c>
      <c r="B24" s="6" t="s">
        <v>224</v>
      </c>
      <c r="C24" s="6" t="s">
        <v>134</v>
      </c>
      <c r="D24" s="6" t="s">
        <v>157</v>
      </c>
      <c r="E24" s="6" t="s">
        <v>136</v>
      </c>
      <c r="F24" s="6" t="s">
        <v>229</v>
      </c>
      <c r="G24" s="6" t="s">
        <v>74</v>
      </c>
      <c r="H24" s="6" t="s">
        <v>40</v>
      </c>
      <c r="I24" s="6" t="s">
        <v>51</v>
      </c>
      <c r="J24" s="6" t="s">
        <v>189</v>
      </c>
      <c r="K24" s="6" t="s">
        <v>70</v>
      </c>
      <c r="L24" s="6" t="s">
        <v>126</v>
      </c>
      <c r="M24" s="6" t="s">
        <v>138</v>
      </c>
      <c r="N24" s="6" t="s">
        <v>177</v>
      </c>
      <c r="O24" s="5" t="s">
        <v>211</v>
      </c>
      <c r="P24" s="6" t="s">
        <v>187</v>
      </c>
      <c r="Q24" s="6" t="s">
        <v>53</v>
      </c>
      <c r="R24" s="6" t="s">
        <v>126</v>
      </c>
      <c r="S24" s="6" t="s">
        <v>106</v>
      </c>
      <c r="T24" s="6" t="s">
        <v>106</v>
      </c>
      <c r="U24" s="8" t="s">
        <v>242</v>
      </c>
      <c r="V24" s="4">
        <f>H24+K24*N24+Q24*N24</f>
        <v>3.9200000000000006E-2</v>
      </c>
      <c r="W24" s="4" t="str">
        <f t="shared" si="6"/>
        <v>.08</v>
      </c>
      <c r="X24" s="4">
        <f>K24*O24</f>
        <v>-0.02</v>
      </c>
      <c r="Y24" s="4">
        <f>L24*O24</f>
        <v>0.04</v>
      </c>
      <c r="Z24" s="4">
        <f>Q24*O24</f>
        <v>0</v>
      </c>
      <c r="AA24" s="4">
        <f>R24*O24</f>
        <v>0.04</v>
      </c>
    </row>
    <row r="25" spans="1:27" ht="32" x14ac:dyDescent="0.2">
      <c r="A25" s="6" t="s">
        <v>6</v>
      </c>
      <c r="B25" s="6" t="s">
        <v>224</v>
      </c>
      <c r="C25" s="6" t="s">
        <v>134</v>
      </c>
      <c r="D25" s="6" t="s">
        <v>157</v>
      </c>
      <c r="E25" s="6" t="s">
        <v>136</v>
      </c>
      <c r="F25" s="6" t="s">
        <v>229</v>
      </c>
      <c r="G25" s="6" t="s">
        <v>74</v>
      </c>
      <c r="H25" s="6" t="s">
        <v>54</v>
      </c>
      <c r="I25" s="6" t="s">
        <v>139</v>
      </c>
      <c r="J25" s="6" t="s">
        <v>140</v>
      </c>
      <c r="K25" s="6" t="s">
        <v>94</v>
      </c>
      <c r="L25" s="6" t="s">
        <v>40</v>
      </c>
      <c r="M25" s="6" t="s">
        <v>138</v>
      </c>
      <c r="N25" s="6" t="s">
        <v>165</v>
      </c>
      <c r="O25" s="5" t="s">
        <v>183</v>
      </c>
      <c r="P25" s="6" t="s">
        <v>154</v>
      </c>
      <c r="Q25" s="6" t="s">
        <v>54</v>
      </c>
      <c r="R25" s="6" t="s">
        <v>55</v>
      </c>
      <c r="S25" s="6" t="s">
        <v>106</v>
      </c>
      <c r="T25" s="6" t="s">
        <v>106</v>
      </c>
      <c r="U25" s="8" t="s">
        <v>242</v>
      </c>
      <c r="V25" s="4">
        <f>H25+K25*N25+Q25*N25</f>
        <v>0.29320000000000002</v>
      </c>
      <c r="W25" s="4" t="str">
        <f t="shared" si="6"/>
        <v>.06</v>
      </c>
      <c r="X25" s="4">
        <f>K25*O25</f>
        <v>0.33</v>
      </c>
      <c r="Y25" s="4">
        <f>L25*O25</f>
        <v>7.0000000000000007E-2</v>
      </c>
      <c r="Z25" s="4">
        <f>Q25*O25</f>
        <v>0.05</v>
      </c>
      <c r="AA25" s="4">
        <f>R25*O25</f>
        <v>0.09</v>
      </c>
    </row>
    <row r="26" spans="1:27" ht="32" x14ac:dyDescent="0.2">
      <c r="A26" s="6" t="s">
        <v>6</v>
      </c>
      <c r="B26" s="6" t="s">
        <v>224</v>
      </c>
      <c r="C26" s="6" t="s">
        <v>134</v>
      </c>
      <c r="D26" s="6" t="s">
        <v>157</v>
      </c>
      <c r="E26" s="6" t="s">
        <v>136</v>
      </c>
      <c r="F26" s="6" t="s">
        <v>229</v>
      </c>
      <c r="G26" s="6" t="s">
        <v>74</v>
      </c>
      <c r="H26" s="6" t="s">
        <v>33</v>
      </c>
      <c r="I26" s="6" t="s">
        <v>68</v>
      </c>
      <c r="J26" s="6" t="s">
        <v>141</v>
      </c>
      <c r="K26" s="6" t="s">
        <v>146</v>
      </c>
      <c r="L26" s="6" t="s">
        <v>68</v>
      </c>
      <c r="M26" s="6" t="s">
        <v>138</v>
      </c>
      <c r="N26" s="6" t="s">
        <v>181</v>
      </c>
      <c r="O26" s="6" t="s">
        <v>207</v>
      </c>
      <c r="P26" s="6" t="s">
        <v>143</v>
      </c>
      <c r="Q26" s="6" t="s">
        <v>147</v>
      </c>
      <c r="R26" s="6" t="s">
        <v>139</v>
      </c>
      <c r="S26" s="6" t="s">
        <v>106</v>
      </c>
      <c r="T26" s="6" t="s">
        <v>106</v>
      </c>
      <c r="U26" s="8" t="s">
        <v>242</v>
      </c>
      <c r="V26" s="4" t="str">
        <f>H26</f>
        <v>.11</v>
      </c>
      <c r="W26" s="3" t="str">
        <f t="shared" si="6"/>
        <v>.04</v>
      </c>
      <c r="X26" s="4" t="str">
        <f>K26</f>
        <v>-.04</v>
      </c>
      <c r="Y26" s="4" t="str">
        <f>L26</f>
        <v>.04</v>
      </c>
      <c r="Z26" s="4" t="str">
        <f t="shared" ref="Z26:AA27" si="16">Q26</f>
        <v>-.05</v>
      </c>
      <c r="AA26" s="4" t="str">
        <f t="shared" si="16"/>
        <v>.06</v>
      </c>
    </row>
    <row r="27" spans="1:27" ht="32" x14ac:dyDescent="0.2">
      <c r="A27" s="6" t="s">
        <v>6</v>
      </c>
      <c r="B27" s="6" t="s">
        <v>224</v>
      </c>
      <c r="C27" s="6" t="s">
        <v>134</v>
      </c>
      <c r="D27" s="6" t="s">
        <v>157</v>
      </c>
      <c r="E27" s="6" t="s">
        <v>144</v>
      </c>
      <c r="F27" s="6" t="s">
        <v>229</v>
      </c>
      <c r="G27" s="6" t="s">
        <v>74</v>
      </c>
      <c r="H27" s="6" t="s">
        <v>139</v>
      </c>
      <c r="I27" s="6" t="s">
        <v>54</v>
      </c>
      <c r="J27" s="6" t="s">
        <v>30</v>
      </c>
      <c r="K27" s="6" t="s">
        <v>55</v>
      </c>
      <c r="L27" s="6" t="s">
        <v>54</v>
      </c>
      <c r="M27" s="6" t="s">
        <v>138</v>
      </c>
      <c r="N27" s="6" t="s">
        <v>175</v>
      </c>
      <c r="O27" s="6" t="s">
        <v>207</v>
      </c>
      <c r="P27" s="6" t="s">
        <v>52</v>
      </c>
      <c r="Q27" s="6" t="s">
        <v>53</v>
      </c>
      <c r="R27" s="6" t="s">
        <v>139</v>
      </c>
      <c r="S27" s="6" t="s">
        <v>106</v>
      </c>
      <c r="T27" s="6" t="s">
        <v>106</v>
      </c>
      <c r="U27" s="8" t="s">
        <v>242</v>
      </c>
      <c r="V27" s="4" t="str">
        <f>H27</f>
        <v>.06</v>
      </c>
      <c r="W27" s="3" t="str">
        <f t="shared" si="6"/>
        <v>.05</v>
      </c>
      <c r="X27" s="4" t="str">
        <f>K27</f>
        <v>.09</v>
      </c>
      <c r="Y27" s="4" t="str">
        <f>L27</f>
        <v>.05</v>
      </c>
      <c r="Z27" s="4" t="str">
        <f t="shared" si="16"/>
        <v>0</v>
      </c>
      <c r="AA27" s="4" t="str">
        <f t="shared" si="16"/>
        <v>.06</v>
      </c>
    </row>
    <row r="28" spans="1:27" ht="32" x14ac:dyDescent="0.2">
      <c r="A28" s="6" t="s">
        <v>6</v>
      </c>
      <c r="B28" s="6" t="s">
        <v>224</v>
      </c>
      <c r="C28" s="6" t="s">
        <v>134</v>
      </c>
      <c r="D28" s="6" t="s">
        <v>157</v>
      </c>
      <c r="E28" s="6" t="s">
        <v>144</v>
      </c>
      <c r="F28" s="6" t="s">
        <v>229</v>
      </c>
      <c r="G28" s="6" t="s">
        <v>74</v>
      </c>
      <c r="H28" s="6" t="s">
        <v>139</v>
      </c>
      <c r="I28" s="6" t="s">
        <v>40</v>
      </c>
      <c r="J28" s="6" t="s">
        <v>189</v>
      </c>
      <c r="K28" s="6" t="s">
        <v>35</v>
      </c>
      <c r="L28" s="6" t="s">
        <v>126</v>
      </c>
      <c r="M28" s="6" t="s">
        <v>138</v>
      </c>
      <c r="N28" s="6" t="s">
        <v>177</v>
      </c>
      <c r="O28" s="5" t="s">
        <v>211</v>
      </c>
      <c r="P28" s="6" t="s">
        <v>187</v>
      </c>
      <c r="Q28" s="6" t="s">
        <v>53</v>
      </c>
      <c r="R28" s="6" t="s">
        <v>126</v>
      </c>
      <c r="S28" s="6" t="s">
        <v>106</v>
      </c>
      <c r="T28" s="6" t="s">
        <v>106</v>
      </c>
      <c r="U28" s="8" t="s">
        <v>242</v>
      </c>
      <c r="V28" s="4">
        <f>H28+K28*N28+Q28*N28</f>
        <v>9.0799999999999992E-2</v>
      </c>
      <c r="W28" s="4" t="str">
        <f t="shared" si="6"/>
        <v>.07</v>
      </c>
      <c r="X28" s="4">
        <f>K28*O28</f>
        <v>0.02</v>
      </c>
      <c r="Y28" s="4">
        <f>L28*O28</f>
        <v>0.04</v>
      </c>
      <c r="Z28" s="4">
        <f>Q28*O28</f>
        <v>0</v>
      </c>
      <c r="AA28" s="4">
        <f>R28*O28</f>
        <v>0.04</v>
      </c>
    </row>
    <row r="29" spans="1:27" ht="32" x14ac:dyDescent="0.2">
      <c r="A29" s="6" t="s">
        <v>6</v>
      </c>
      <c r="B29" s="6" t="s">
        <v>224</v>
      </c>
      <c r="C29" s="6" t="s">
        <v>134</v>
      </c>
      <c r="D29" s="6" t="s">
        <v>157</v>
      </c>
      <c r="E29" s="6" t="s">
        <v>144</v>
      </c>
      <c r="F29" s="6" t="s">
        <v>229</v>
      </c>
      <c r="G29" s="6" t="s">
        <v>74</v>
      </c>
      <c r="H29" s="6" t="s">
        <v>68</v>
      </c>
      <c r="I29" s="6" t="s">
        <v>68</v>
      </c>
      <c r="J29" s="6" t="s">
        <v>145</v>
      </c>
      <c r="K29" s="6" t="s">
        <v>148</v>
      </c>
      <c r="L29" s="6" t="s">
        <v>40</v>
      </c>
      <c r="M29" s="6" t="s">
        <v>138</v>
      </c>
      <c r="N29" s="6" t="s">
        <v>179</v>
      </c>
      <c r="O29" s="5" t="s">
        <v>183</v>
      </c>
      <c r="P29" s="6" t="s">
        <v>182</v>
      </c>
      <c r="Q29" s="6" t="s">
        <v>51</v>
      </c>
      <c r="R29" s="6" t="s">
        <v>41</v>
      </c>
      <c r="S29" s="6" t="s">
        <v>106</v>
      </c>
      <c r="T29" s="6" t="s">
        <v>106</v>
      </c>
      <c r="U29" s="8" t="s">
        <v>242</v>
      </c>
      <c r="V29" s="4">
        <f>H29+K29*N29+Q29*N29</f>
        <v>0.17299999999999999</v>
      </c>
      <c r="W29" s="4" t="str">
        <f t="shared" si="6"/>
        <v>.04</v>
      </c>
      <c r="X29" s="4">
        <f>K29*O29</f>
        <v>0.3</v>
      </c>
      <c r="Y29" s="4">
        <f>L29*O29</f>
        <v>7.0000000000000007E-2</v>
      </c>
      <c r="Z29" s="4">
        <f>Q29*O29</f>
        <v>0.08</v>
      </c>
      <c r="AA29" s="4">
        <f>R29*O29</f>
        <v>0.1</v>
      </c>
    </row>
    <row r="30" spans="1:27" ht="32" x14ac:dyDescent="0.2">
      <c r="A30" s="6" t="s">
        <v>6</v>
      </c>
      <c r="B30" s="6" t="s">
        <v>224</v>
      </c>
      <c r="C30" s="6" t="s">
        <v>134</v>
      </c>
      <c r="D30" s="6" t="s">
        <v>157</v>
      </c>
      <c r="E30" s="6" t="s">
        <v>144</v>
      </c>
      <c r="F30" s="6" t="s">
        <v>229</v>
      </c>
      <c r="G30" s="6" t="s">
        <v>74</v>
      </c>
      <c r="H30" s="6" t="s">
        <v>139</v>
      </c>
      <c r="I30" s="6" t="s">
        <v>68</v>
      </c>
      <c r="J30" s="6" t="s">
        <v>141</v>
      </c>
      <c r="K30" s="6" t="s">
        <v>70</v>
      </c>
      <c r="L30" s="6" t="s">
        <v>68</v>
      </c>
      <c r="M30" s="6" t="s">
        <v>138</v>
      </c>
      <c r="N30" s="6" t="s">
        <v>181</v>
      </c>
      <c r="O30" s="6" t="s">
        <v>207</v>
      </c>
      <c r="P30" s="6" t="s">
        <v>143</v>
      </c>
      <c r="Q30" s="6" t="s">
        <v>53</v>
      </c>
      <c r="R30" s="6" t="s">
        <v>54</v>
      </c>
      <c r="S30" s="6" t="s">
        <v>106</v>
      </c>
      <c r="T30" s="6" t="s">
        <v>106</v>
      </c>
      <c r="U30" s="8" t="s">
        <v>242</v>
      </c>
      <c r="V30" s="4" t="str">
        <f>H30</f>
        <v>.06</v>
      </c>
      <c r="W30" s="3" t="str">
        <f t="shared" si="6"/>
        <v>.04</v>
      </c>
      <c r="X30" s="4" t="str">
        <f t="shared" ref="X30:Y32" si="17">K30</f>
        <v>-.01</v>
      </c>
      <c r="Y30" s="4" t="str">
        <f t="shared" si="17"/>
        <v>.04</v>
      </c>
      <c r="Z30" s="4" t="str">
        <f t="shared" ref="Z30:AA32" si="18">Q30</f>
        <v>0</v>
      </c>
      <c r="AA30" s="4" t="str">
        <f t="shared" si="18"/>
        <v>.05</v>
      </c>
    </row>
    <row r="31" spans="1:27" ht="128" x14ac:dyDescent="0.2">
      <c r="A31" s="6" t="s">
        <v>7</v>
      </c>
      <c r="B31" s="6" t="s">
        <v>225</v>
      </c>
      <c r="C31" s="6" t="s">
        <v>14</v>
      </c>
      <c r="D31" s="6" t="s">
        <v>158</v>
      </c>
      <c r="E31" s="6" t="s">
        <v>19</v>
      </c>
      <c r="F31" s="6" t="s">
        <v>228</v>
      </c>
      <c r="G31" s="6" t="s">
        <v>17</v>
      </c>
      <c r="H31" s="6">
        <v>-7.0000000000000007E-2</v>
      </c>
      <c r="I31" s="6" t="s">
        <v>40</v>
      </c>
      <c r="J31" s="6" t="s">
        <v>133</v>
      </c>
      <c r="K31" s="6">
        <v>0.12</v>
      </c>
      <c r="L31" s="6" t="s">
        <v>33</v>
      </c>
      <c r="M31" s="6" t="s">
        <v>21</v>
      </c>
      <c r="N31" s="6" t="s">
        <v>53</v>
      </c>
      <c r="O31" s="6" t="s">
        <v>183</v>
      </c>
      <c r="P31" s="6" t="s">
        <v>193</v>
      </c>
      <c r="Q31" s="6">
        <v>0</v>
      </c>
      <c r="R31" s="6" t="s">
        <v>46</v>
      </c>
      <c r="S31" s="6" t="s">
        <v>18</v>
      </c>
      <c r="T31" s="6" t="s">
        <v>106</v>
      </c>
      <c r="U31" s="8" t="s">
        <v>244</v>
      </c>
      <c r="V31" s="4">
        <f>H31</f>
        <v>-7.0000000000000007E-2</v>
      </c>
      <c r="W31" s="3" t="str">
        <f t="shared" si="6"/>
        <v>.07</v>
      </c>
      <c r="X31" s="4">
        <f t="shared" si="17"/>
        <v>0.12</v>
      </c>
      <c r="Y31" s="4" t="str">
        <f t="shared" si="17"/>
        <v>.11</v>
      </c>
      <c r="Z31" s="4">
        <f t="shared" si="18"/>
        <v>0</v>
      </c>
      <c r="AA31" s="4" t="str">
        <f t="shared" si="18"/>
        <v>.14</v>
      </c>
    </row>
    <row r="32" spans="1:27" x14ac:dyDescent="0.2">
      <c r="A32" s="6" t="s">
        <v>7</v>
      </c>
      <c r="B32" s="6" t="s">
        <v>225</v>
      </c>
      <c r="C32" s="6" t="s">
        <v>14</v>
      </c>
      <c r="D32" s="6" t="s">
        <v>23</v>
      </c>
      <c r="E32" s="6" t="s">
        <v>29</v>
      </c>
      <c r="F32" s="6" t="s">
        <v>85</v>
      </c>
      <c r="G32" s="6" t="s">
        <v>17</v>
      </c>
      <c r="H32" s="6">
        <v>-0.21</v>
      </c>
      <c r="I32" s="6" t="s">
        <v>41</v>
      </c>
      <c r="J32" s="6" t="s">
        <v>30</v>
      </c>
      <c r="K32" s="6">
        <v>0.18</v>
      </c>
      <c r="L32" s="6" t="s">
        <v>38</v>
      </c>
      <c r="M32" s="6" t="s">
        <v>21</v>
      </c>
      <c r="N32" s="6" t="s">
        <v>165</v>
      </c>
      <c r="O32" s="6" t="s">
        <v>207</v>
      </c>
      <c r="P32" s="6" t="s">
        <v>52</v>
      </c>
      <c r="Q32" s="6">
        <v>0.21</v>
      </c>
      <c r="R32" s="6" t="s">
        <v>34</v>
      </c>
      <c r="S32" s="6" t="s">
        <v>18</v>
      </c>
      <c r="T32" s="6" t="s">
        <v>106</v>
      </c>
      <c r="U32" s="8"/>
      <c r="V32" s="4">
        <f>H32</f>
        <v>-0.21</v>
      </c>
      <c r="W32" s="3" t="str">
        <f t="shared" si="6"/>
        <v>.10</v>
      </c>
      <c r="X32" s="4">
        <f t="shared" si="17"/>
        <v>0.18</v>
      </c>
      <c r="Y32" s="4" t="str">
        <f t="shared" si="17"/>
        <v>.13</v>
      </c>
      <c r="Z32" s="4">
        <f t="shared" si="18"/>
        <v>0.21</v>
      </c>
      <c r="AA32" s="4" t="str">
        <f t="shared" si="18"/>
        <v>.16</v>
      </c>
    </row>
    <row r="33" spans="1:27" x14ac:dyDescent="0.2">
      <c r="A33" s="6" t="s">
        <v>7</v>
      </c>
      <c r="B33" s="6" t="s">
        <v>225</v>
      </c>
      <c r="C33" s="6" t="s">
        <v>14</v>
      </c>
      <c r="D33" s="6" t="s">
        <v>24</v>
      </c>
      <c r="E33" s="6" t="s">
        <v>29</v>
      </c>
      <c r="F33" s="6" t="s">
        <v>85</v>
      </c>
      <c r="G33" s="6" t="s">
        <v>17</v>
      </c>
      <c r="H33" s="6">
        <v>-0.34</v>
      </c>
      <c r="I33" s="6" t="s">
        <v>37</v>
      </c>
      <c r="J33" s="6" t="s">
        <v>127</v>
      </c>
      <c r="K33" s="6" t="s">
        <v>128</v>
      </c>
      <c r="L33" s="6" t="s">
        <v>35</v>
      </c>
      <c r="M33" s="6" t="s">
        <v>21</v>
      </c>
      <c r="N33" s="6" t="s">
        <v>166</v>
      </c>
      <c r="O33" s="6" t="s">
        <v>167</v>
      </c>
      <c r="P33" s="6" t="s">
        <v>192</v>
      </c>
      <c r="Q33" s="6" t="s">
        <v>128</v>
      </c>
      <c r="R33" s="6" t="s">
        <v>35</v>
      </c>
      <c r="S33" s="6" t="s">
        <v>18</v>
      </c>
      <c r="T33" s="6" t="s">
        <v>106</v>
      </c>
      <c r="U33" s="8"/>
      <c r="V33" s="4">
        <f>H33-K33*N33-Q33*N33</f>
        <v>7.3199999999999987E-2</v>
      </c>
      <c r="W33" s="4" t="str">
        <f t="shared" si="6"/>
        <v>.29</v>
      </c>
      <c r="X33" s="4">
        <f t="shared" ref="X33:X70" si="19">K33*O33</f>
        <v>-4.9400000000000006E-2</v>
      </c>
      <c r="Y33" s="4">
        <f t="shared" ref="Y33:Y70" si="20">L33*O33</f>
        <v>4.9400000000000006E-2</v>
      </c>
      <c r="Z33" s="4">
        <f t="shared" ref="Z33:Z70" si="21">Q33*O33</f>
        <v>-4.9400000000000006E-2</v>
      </c>
      <c r="AA33" s="4">
        <f t="shared" ref="AA33:AA70" si="22">R33*O33</f>
        <v>4.9400000000000006E-2</v>
      </c>
    </row>
    <row r="34" spans="1:27" ht="32" x14ac:dyDescent="0.2">
      <c r="A34" s="6" t="s">
        <v>7</v>
      </c>
      <c r="B34" s="6" t="s">
        <v>225</v>
      </c>
      <c r="C34" s="6" t="s">
        <v>14</v>
      </c>
      <c r="D34" s="6" t="s">
        <v>25</v>
      </c>
      <c r="E34" s="6" t="s">
        <v>29</v>
      </c>
      <c r="F34" s="6" t="s">
        <v>85</v>
      </c>
      <c r="G34" s="6" t="s">
        <v>17</v>
      </c>
      <c r="H34" s="6">
        <v>-0.09</v>
      </c>
      <c r="I34" s="6" t="s">
        <v>42</v>
      </c>
      <c r="J34" s="6" t="s">
        <v>129</v>
      </c>
      <c r="K34" s="6" t="s">
        <v>131</v>
      </c>
      <c r="L34" s="6" t="s">
        <v>36</v>
      </c>
      <c r="M34" s="6" t="s">
        <v>21</v>
      </c>
      <c r="N34" s="6" t="s">
        <v>190</v>
      </c>
      <c r="O34" s="6" t="s">
        <v>191</v>
      </c>
      <c r="P34" s="6" t="s">
        <v>194</v>
      </c>
      <c r="Q34" s="6" t="s">
        <v>363</v>
      </c>
      <c r="R34" s="6" t="s">
        <v>47</v>
      </c>
      <c r="S34" s="6" t="s">
        <v>18</v>
      </c>
      <c r="T34" s="6" t="s">
        <v>106</v>
      </c>
      <c r="U34" s="8" t="s">
        <v>245</v>
      </c>
      <c r="V34" s="4">
        <f>H34-K34*N34-Q34*N34</f>
        <v>-0.282136</v>
      </c>
      <c r="W34" s="4" t="str">
        <f t="shared" si="6"/>
        <v>.19</v>
      </c>
      <c r="X34" s="4">
        <f t="shared" si="19"/>
        <v>-6.3119999999999999E-3</v>
      </c>
      <c r="Y34" s="4">
        <f t="shared" si="20"/>
        <v>7.8899999999999998E-2</v>
      </c>
      <c r="Z34" s="4">
        <f t="shared" si="21"/>
        <v>9.468E-2</v>
      </c>
      <c r="AA34" s="4">
        <f t="shared" si="22"/>
        <v>8.2056000000000004E-2</v>
      </c>
    </row>
    <row r="35" spans="1:27" ht="32" x14ac:dyDescent="0.2">
      <c r="A35" s="6" t="s">
        <v>7</v>
      </c>
      <c r="B35" s="6" t="s">
        <v>225</v>
      </c>
      <c r="C35" s="6" t="s">
        <v>14</v>
      </c>
      <c r="D35" s="6" t="s">
        <v>26</v>
      </c>
      <c r="E35" s="6" t="s">
        <v>29</v>
      </c>
      <c r="F35" s="6" t="s">
        <v>85</v>
      </c>
      <c r="G35" s="6" t="s">
        <v>17</v>
      </c>
      <c r="H35" s="6">
        <v>-0.27</v>
      </c>
      <c r="I35" s="6" t="s">
        <v>43</v>
      </c>
      <c r="J35" s="6" t="s">
        <v>130</v>
      </c>
      <c r="K35" s="6" t="s">
        <v>132</v>
      </c>
      <c r="L35" s="6" t="s">
        <v>37</v>
      </c>
      <c r="M35" s="6" t="s">
        <v>21</v>
      </c>
      <c r="N35" s="6" t="s">
        <v>195</v>
      </c>
      <c r="O35" s="6" t="s">
        <v>196</v>
      </c>
      <c r="P35" s="6" t="s">
        <v>194</v>
      </c>
      <c r="Q35" s="6" t="s">
        <v>364</v>
      </c>
      <c r="R35" s="6" t="s">
        <v>37</v>
      </c>
      <c r="S35" s="6" t="s">
        <v>18</v>
      </c>
      <c r="T35" s="6" t="s">
        <v>106</v>
      </c>
      <c r="U35" s="10" t="s">
        <v>246</v>
      </c>
      <c r="V35" s="4">
        <f>H35-K35*N35-Q35*N35</f>
        <v>-0.42787200000000003</v>
      </c>
      <c r="W35" s="4" t="str">
        <f t="shared" si="6"/>
        <v>.20</v>
      </c>
      <c r="X35" s="4">
        <f t="shared" si="19"/>
        <v>-1.6146000000000001E-2</v>
      </c>
      <c r="Y35" s="4">
        <f t="shared" si="20"/>
        <v>1.8009000000000001E-2</v>
      </c>
      <c r="Z35" s="4">
        <f t="shared" si="21"/>
        <v>3.1050000000000001E-2</v>
      </c>
      <c r="AA35" s="4">
        <f t="shared" si="22"/>
        <v>1.8009000000000001E-2</v>
      </c>
    </row>
    <row r="36" spans="1:27" x14ac:dyDescent="0.2">
      <c r="A36" s="6" t="s">
        <v>7</v>
      </c>
      <c r="B36" s="6" t="s">
        <v>225</v>
      </c>
      <c r="C36" s="6" t="s">
        <v>14</v>
      </c>
      <c r="D36" s="6" t="s">
        <v>27</v>
      </c>
      <c r="E36" s="6" t="s">
        <v>29</v>
      </c>
      <c r="F36" s="6" t="s">
        <v>85</v>
      </c>
      <c r="G36" s="6" t="s">
        <v>17</v>
      </c>
      <c r="H36" s="6">
        <v>-0.24</v>
      </c>
      <c r="I36" s="6" t="s">
        <v>44</v>
      </c>
      <c r="J36" s="6" t="s">
        <v>31</v>
      </c>
      <c r="K36" s="6" t="s">
        <v>199</v>
      </c>
      <c r="L36" s="6" t="s">
        <v>200</v>
      </c>
      <c r="M36" s="6" t="s">
        <v>21</v>
      </c>
      <c r="N36" s="6" t="s">
        <v>168</v>
      </c>
      <c r="O36" s="6" t="s">
        <v>169</v>
      </c>
      <c r="P36" s="6" t="s">
        <v>172</v>
      </c>
      <c r="Q36" s="6" t="s">
        <v>201</v>
      </c>
      <c r="R36" s="6" t="s">
        <v>202</v>
      </c>
      <c r="S36" s="6" t="s">
        <v>18</v>
      </c>
      <c r="T36" s="6" t="s">
        <v>106</v>
      </c>
      <c r="U36" s="8"/>
      <c r="V36" s="4">
        <f>H36+K36*N36+Q36*N36</f>
        <v>-2.522400000000001E-2</v>
      </c>
      <c r="W36" s="4" t="str">
        <f t="shared" si="6"/>
        <v>.15</v>
      </c>
      <c r="X36" s="4">
        <f t="shared" si="19"/>
        <v>4.4832000000000004E-2</v>
      </c>
      <c r="Y36" s="4">
        <f t="shared" si="20"/>
        <v>0.109278</v>
      </c>
      <c r="Z36" s="4">
        <f t="shared" si="21"/>
        <v>5.604E-2</v>
      </c>
      <c r="AA36" s="4">
        <f t="shared" si="22"/>
        <v>6.4446000000000003E-2</v>
      </c>
    </row>
    <row r="37" spans="1:27" x14ac:dyDescent="0.2">
      <c r="A37" s="6" t="s">
        <v>7</v>
      </c>
      <c r="B37" s="6" t="s">
        <v>225</v>
      </c>
      <c r="C37" s="6" t="s">
        <v>14</v>
      </c>
      <c r="D37" s="6" t="s">
        <v>28</v>
      </c>
      <c r="E37" s="6" t="s">
        <v>29</v>
      </c>
      <c r="F37" s="6" t="s">
        <v>85</v>
      </c>
      <c r="G37" s="6" t="s">
        <v>17</v>
      </c>
      <c r="H37" s="6">
        <v>-0.3</v>
      </c>
      <c r="I37" s="6" t="s">
        <v>43</v>
      </c>
      <c r="J37" s="6" t="s">
        <v>32</v>
      </c>
      <c r="K37" s="6" t="s">
        <v>203</v>
      </c>
      <c r="L37" s="6" t="s">
        <v>204</v>
      </c>
      <c r="M37" s="6" t="s">
        <v>21</v>
      </c>
      <c r="N37" s="6" t="s">
        <v>170</v>
      </c>
      <c r="O37" s="6" t="s">
        <v>171</v>
      </c>
      <c r="P37" s="6" t="s">
        <v>173</v>
      </c>
      <c r="Q37" s="6" t="s">
        <v>205</v>
      </c>
      <c r="R37" s="6" t="s">
        <v>206</v>
      </c>
      <c r="S37" s="6" t="s">
        <v>18</v>
      </c>
      <c r="T37" s="6" t="s">
        <v>106</v>
      </c>
      <c r="U37" s="8"/>
      <c r="V37" s="4">
        <f>H37+K37*N37+Q37*N37</f>
        <v>-8.8576000000000016E-2</v>
      </c>
      <c r="W37" s="4" t="str">
        <f t="shared" si="6"/>
        <v>.20</v>
      </c>
      <c r="X37" s="4">
        <f t="shared" si="19"/>
        <v>1.1305000000000001E-2</v>
      </c>
      <c r="Y37" s="4">
        <f t="shared" si="20"/>
        <v>9.0440000000000006E-2</v>
      </c>
      <c r="Z37" s="4">
        <f t="shared" si="21"/>
        <v>6.1047000000000004E-2</v>
      </c>
      <c r="AA37" s="4">
        <f t="shared" si="22"/>
        <v>6.5568999999999988E-2</v>
      </c>
    </row>
    <row r="38" spans="1:27" ht="128" x14ac:dyDescent="0.2">
      <c r="A38" s="6" t="s">
        <v>7</v>
      </c>
      <c r="B38" s="6" t="s">
        <v>249</v>
      </c>
      <c r="C38" s="6" t="s">
        <v>15</v>
      </c>
      <c r="D38" s="6" t="s">
        <v>48</v>
      </c>
      <c r="E38" s="6" t="s">
        <v>56</v>
      </c>
      <c r="F38" s="6" t="s">
        <v>85</v>
      </c>
      <c r="G38" s="6" t="s">
        <v>49</v>
      </c>
      <c r="H38" s="6" t="s">
        <v>58</v>
      </c>
      <c r="I38" s="6" t="s">
        <v>40</v>
      </c>
      <c r="J38" s="6" t="s">
        <v>57</v>
      </c>
      <c r="K38" s="6" t="s">
        <v>42</v>
      </c>
      <c r="L38" s="6" t="s">
        <v>41</v>
      </c>
      <c r="M38" s="6" t="s">
        <v>21</v>
      </c>
      <c r="N38" s="6" t="s">
        <v>159</v>
      </c>
      <c r="O38" s="6" t="s">
        <v>160</v>
      </c>
      <c r="P38" s="6" t="s">
        <v>197</v>
      </c>
      <c r="Q38" s="6" t="s">
        <v>59</v>
      </c>
      <c r="R38" s="6" t="s">
        <v>38</v>
      </c>
      <c r="S38" s="6" t="s">
        <v>18</v>
      </c>
      <c r="T38" s="6" t="s">
        <v>106</v>
      </c>
      <c r="U38" s="8" t="s">
        <v>247</v>
      </c>
      <c r="V38" s="4">
        <f>H38+K38*N38+Q38*N38</f>
        <v>0.39600000000000002</v>
      </c>
      <c r="W38" s="4" t="str">
        <f t="shared" si="6"/>
        <v>.07</v>
      </c>
      <c r="X38" s="4">
        <f t="shared" si="19"/>
        <v>0.22799999999999998</v>
      </c>
      <c r="Y38" s="4">
        <f t="shared" si="20"/>
        <v>0.12</v>
      </c>
      <c r="Z38" s="4">
        <f t="shared" si="21"/>
        <v>-0.108</v>
      </c>
      <c r="AA38" s="4">
        <f t="shared" si="22"/>
        <v>0.156</v>
      </c>
    </row>
    <row r="39" spans="1:27" ht="32" x14ac:dyDescent="0.2">
      <c r="A39" s="6" t="s">
        <v>7</v>
      </c>
      <c r="B39" s="6" t="s">
        <v>249</v>
      </c>
      <c r="C39" s="6" t="s">
        <v>15</v>
      </c>
      <c r="D39" s="6" t="s">
        <v>48</v>
      </c>
      <c r="E39" s="6" t="s">
        <v>56</v>
      </c>
      <c r="F39" s="6" t="s">
        <v>85</v>
      </c>
      <c r="G39" s="6" t="s">
        <v>49</v>
      </c>
      <c r="H39" s="6" t="s">
        <v>58</v>
      </c>
      <c r="I39" s="6" t="s">
        <v>40</v>
      </c>
      <c r="J39" s="6" t="s">
        <v>71</v>
      </c>
      <c r="K39" s="6" t="s">
        <v>70</v>
      </c>
      <c r="L39" s="6" t="s">
        <v>54</v>
      </c>
      <c r="M39" s="6" t="s">
        <v>21</v>
      </c>
      <c r="N39" s="6" t="s">
        <v>161</v>
      </c>
      <c r="O39" s="6" t="s">
        <v>162</v>
      </c>
      <c r="P39" s="6" t="s">
        <v>213</v>
      </c>
      <c r="Q39" s="6" t="s">
        <v>41</v>
      </c>
      <c r="R39" s="6" t="s">
        <v>40</v>
      </c>
      <c r="S39" s="6" t="s">
        <v>18</v>
      </c>
      <c r="T39" s="6" t="s">
        <v>106</v>
      </c>
      <c r="U39" s="8" t="s">
        <v>248</v>
      </c>
      <c r="V39" s="4">
        <f>H39+K39*N39+Q39*N39</f>
        <v>0.52290000000000003</v>
      </c>
      <c r="W39" s="4" t="str">
        <f t="shared" si="6"/>
        <v>.07</v>
      </c>
      <c r="X39" s="4">
        <f t="shared" si="19"/>
        <v>-3.7000000000000002E-3</v>
      </c>
      <c r="Y39" s="4">
        <f t="shared" si="20"/>
        <v>1.8499999999999999E-2</v>
      </c>
      <c r="Z39" s="4">
        <f t="shared" si="21"/>
        <v>3.6999999999999998E-2</v>
      </c>
      <c r="AA39" s="4">
        <f t="shared" si="22"/>
        <v>2.5900000000000003E-2</v>
      </c>
    </row>
    <row r="40" spans="1:27" x14ac:dyDescent="0.2">
      <c r="A40" s="14" t="s">
        <v>280</v>
      </c>
      <c r="B40" s="6" t="s">
        <v>261</v>
      </c>
      <c r="C40" s="6" t="s">
        <v>296</v>
      </c>
      <c r="D40" s="6" t="s">
        <v>295</v>
      </c>
      <c r="E40" s="6" t="s">
        <v>307</v>
      </c>
      <c r="F40" s="6" t="s">
        <v>85</v>
      </c>
      <c r="G40" s="6" t="s">
        <v>297</v>
      </c>
      <c r="H40" s="6" t="s">
        <v>204</v>
      </c>
      <c r="I40" s="6" t="s">
        <v>299</v>
      </c>
      <c r="J40" s="6" t="s">
        <v>298</v>
      </c>
      <c r="K40" s="6" t="s">
        <v>109</v>
      </c>
      <c r="L40" s="6" t="s">
        <v>303</v>
      </c>
      <c r="M40" s="6" t="s">
        <v>302</v>
      </c>
      <c r="N40" s="6" t="s">
        <v>207</v>
      </c>
      <c r="O40" s="6" t="s">
        <v>207</v>
      </c>
      <c r="P40" s="6" t="s">
        <v>112</v>
      </c>
      <c r="Q40" s="7">
        <v>2E-3</v>
      </c>
      <c r="R40" s="7">
        <v>0.23799999999999999</v>
      </c>
      <c r="S40" s="7" t="s">
        <v>277</v>
      </c>
      <c r="T40" s="7" t="s">
        <v>277</v>
      </c>
      <c r="U40" s="8" t="s">
        <v>278</v>
      </c>
      <c r="V40" s="7" t="str">
        <f t="shared" ref="V40:V44" si="23">H40</f>
        <v>.004</v>
      </c>
      <c r="W40" s="7" t="str">
        <f t="shared" si="6"/>
        <v>.140</v>
      </c>
      <c r="X40" s="13" t="str">
        <f t="shared" ref="X40:X44" si="24">K40</f>
        <v>.011</v>
      </c>
      <c r="Y40" s="13" t="str">
        <f t="shared" ref="Y40:Y44" si="25">L40</f>
        <v>.195</v>
      </c>
      <c r="Z40" s="7">
        <f t="shared" ref="Z40:Z44" si="26">Q40</f>
        <v>2E-3</v>
      </c>
      <c r="AA40" s="3">
        <f t="shared" ref="AA40:AA44" si="27">R40</f>
        <v>0.23799999999999999</v>
      </c>
    </row>
    <row r="41" spans="1:27" x14ac:dyDescent="0.2">
      <c r="A41" s="14" t="s">
        <v>280</v>
      </c>
      <c r="B41" s="6" t="s">
        <v>261</v>
      </c>
      <c r="C41" s="6" t="s">
        <v>296</v>
      </c>
      <c r="D41" s="6" t="s">
        <v>295</v>
      </c>
      <c r="E41" s="6" t="s">
        <v>307</v>
      </c>
      <c r="F41" s="6" t="s">
        <v>85</v>
      </c>
      <c r="G41" s="6" t="s">
        <v>297</v>
      </c>
      <c r="H41" s="6" t="s">
        <v>204</v>
      </c>
      <c r="I41" s="6" t="s">
        <v>299</v>
      </c>
      <c r="J41" s="6" t="s">
        <v>304</v>
      </c>
      <c r="K41" s="6" t="s">
        <v>305</v>
      </c>
      <c r="L41" s="6" t="s">
        <v>306</v>
      </c>
      <c r="M41" s="6" t="s">
        <v>302</v>
      </c>
      <c r="N41" s="6" t="s">
        <v>207</v>
      </c>
      <c r="O41" s="6" t="s">
        <v>207</v>
      </c>
      <c r="P41" s="6" t="s">
        <v>112</v>
      </c>
      <c r="Q41" s="7">
        <v>-2.1999999999999999E-2</v>
      </c>
      <c r="R41" s="7">
        <v>0.189</v>
      </c>
      <c r="S41" s="7" t="s">
        <v>277</v>
      </c>
      <c r="T41" s="7" t="s">
        <v>277</v>
      </c>
      <c r="U41" s="8" t="s">
        <v>278</v>
      </c>
      <c r="V41" s="7" t="str">
        <f t="shared" si="23"/>
        <v>.004</v>
      </c>
      <c r="W41" s="7" t="str">
        <f t="shared" si="6"/>
        <v>.140</v>
      </c>
      <c r="X41" s="13" t="str">
        <f t="shared" si="24"/>
        <v>.069</v>
      </c>
      <c r="Y41" s="13" t="str">
        <f t="shared" si="25"/>
        <v>.115</v>
      </c>
      <c r="Z41" s="7">
        <f t="shared" si="26"/>
        <v>-2.1999999999999999E-2</v>
      </c>
      <c r="AA41" s="3">
        <f t="shared" si="27"/>
        <v>0.189</v>
      </c>
    </row>
    <row r="42" spans="1:27" x14ac:dyDescent="0.2">
      <c r="A42" s="14" t="s">
        <v>280</v>
      </c>
      <c r="B42" s="6" t="s">
        <v>261</v>
      </c>
      <c r="C42" s="6" t="s">
        <v>296</v>
      </c>
      <c r="D42" s="6" t="s">
        <v>295</v>
      </c>
      <c r="E42" s="6" t="s">
        <v>308</v>
      </c>
      <c r="F42" s="6" t="s">
        <v>85</v>
      </c>
      <c r="G42" s="6" t="s">
        <v>297</v>
      </c>
      <c r="H42" s="6" t="s">
        <v>300</v>
      </c>
      <c r="I42" s="6" t="s">
        <v>301</v>
      </c>
      <c r="J42" s="6" t="s">
        <v>298</v>
      </c>
      <c r="K42" s="6" t="s">
        <v>293</v>
      </c>
      <c r="L42" s="6" t="s">
        <v>293</v>
      </c>
      <c r="M42" s="6" t="s">
        <v>302</v>
      </c>
      <c r="N42" s="6" t="s">
        <v>207</v>
      </c>
      <c r="O42" s="6" t="s">
        <v>207</v>
      </c>
      <c r="P42" s="6" t="s">
        <v>112</v>
      </c>
      <c r="Q42" s="7">
        <v>0.106</v>
      </c>
      <c r="R42" s="7">
        <v>0.20100000000000001</v>
      </c>
      <c r="S42" s="7" t="s">
        <v>277</v>
      </c>
      <c r="T42" s="7" t="s">
        <v>277</v>
      </c>
      <c r="U42" s="8" t="s">
        <v>278</v>
      </c>
      <c r="V42" s="7" t="str">
        <f t="shared" si="23"/>
        <v>-.079</v>
      </c>
      <c r="W42" s="7" t="str">
        <f t="shared" si="6"/>
        <v>.130</v>
      </c>
      <c r="X42" s="13" t="str">
        <f t="shared" si="24"/>
        <v>.119</v>
      </c>
      <c r="Y42" s="13" t="str">
        <f t="shared" si="25"/>
        <v>.119</v>
      </c>
      <c r="Z42" s="7">
        <f t="shared" si="26"/>
        <v>0.106</v>
      </c>
      <c r="AA42" s="3">
        <f t="shared" si="27"/>
        <v>0.20100000000000001</v>
      </c>
    </row>
    <row r="43" spans="1:27" x14ac:dyDescent="0.2">
      <c r="A43" s="14" t="s">
        <v>280</v>
      </c>
      <c r="B43" s="6" t="s">
        <v>261</v>
      </c>
      <c r="C43" s="6" t="s">
        <v>296</v>
      </c>
      <c r="D43" s="6" t="s">
        <v>295</v>
      </c>
      <c r="E43" s="6" t="s">
        <v>308</v>
      </c>
      <c r="F43" s="6" t="s">
        <v>85</v>
      </c>
      <c r="G43" s="6" t="s">
        <v>297</v>
      </c>
      <c r="H43" s="6" t="s">
        <v>300</v>
      </c>
      <c r="I43" s="6" t="s">
        <v>301</v>
      </c>
      <c r="J43" s="6" t="s">
        <v>304</v>
      </c>
      <c r="K43" s="6" t="s">
        <v>310</v>
      </c>
      <c r="L43" s="6" t="s">
        <v>311</v>
      </c>
      <c r="M43" s="6" t="s">
        <v>302</v>
      </c>
      <c r="N43" s="6" t="s">
        <v>207</v>
      </c>
      <c r="O43" s="6" t="s">
        <v>207</v>
      </c>
      <c r="P43" s="6" t="s">
        <v>112</v>
      </c>
      <c r="Q43" s="7">
        <v>0.255</v>
      </c>
      <c r="R43" s="7">
        <v>0.16700000000000001</v>
      </c>
      <c r="S43" s="7" t="s">
        <v>277</v>
      </c>
      <c r="T43" s="7" t="s">
        <v>277</v>
      </c>
      <c r="U43" s="8" t="s">
        <v>278</v>
      </c>
      <c r="V43" s="7" t="str">
        <f t="shared" si="23"/>
        <v>-.079</v>
      </c>
      <c r="W43" s="7" t="str">
        <f t="shared" si="6"/>
        <v>.130</v>
      </c>
      <c r="X43" s="13" t="str">
        <f t="shared" si="24"/>
        <v>-.101</v>
      </c>
      <c r="Y43" s="13" t="str">
        <f t="shared" si="25"/>
        <v>.065</v>
      </c>
      <c r="Z43" s="7">
        <f t="shared" si="26"/>
        <v>0.255</v>
      </c>
      <c r="AA43" s="3">
        <f t="shared" si="27"/>
        <v>0.16700000000000001</v>
      </c>
    </row>
    <row r="44" spans="1:27" x14ac:dyDescent="0.2">
      <c r="A44" s="14" t="s">
        <v>280</v>
      </c>
      <c r="B44" s="6" t="s">
        <v>261</v>
      </c>
      <c r="C44" s="6" t="s">
        <v>296</v>
      </c>
      <c r="D44" s="6" t="s">
        <v>295</v>
      </c>
      <c r="E44" s="6" t="s">
        <v>309</v>
      </c>
      <c r="F44" s="6" t="s">
        <v>85</v>
      </c>
      <c r="G44" s="6" t="s">
        <v>297</v>
      </c>
      <c r="H44" s="6" t="s">
        <v>312</v>
      </c>
      <c r="I44" s="6" t="s">
        <v>313</v>
      </c>
      <c r="J44" s="6" t="s">
        <v>298</v>
      </c>
      <c r="K44" s="6" t="s">
        <v>314</v>
      </c>
      <c r="L44" s="6" t="s">
        <v>288</v>
      </c>
      <c r="M44" s="6" t="s">
        <v>302</v>
      </c>
      <c r="N44" s="6" t="s">
        <v>207</v>
      </c>
      <c r="O44" s="6" t="s">
        <v>207</v>
      </c>
      <c r="P44" s="6" t="s">
        <v>112</v>
      </c>
      <c r="Q44" s="7">
        <v>-0.20699999999999999</v>
      </c>
      <c r="R44" s="7">
        <v>0.23799999999999999</v>
      </c>
      <c r="S44" s="7" t="s">
        <v>277</v>
      </c>
      <c r="T44" s="7" t="s">
        <v>277</v>
      </c>
      <c r="U44" s="8" t="s">
        <v>278</v>
      </c>
      <c r="V44" s="7" t="str">
        <f t="shared" si="23"/>
        <v>-.061</v>
      </c>
      <c r="W44" s="7" t="str">
        <f t="shared" si="6"/>
        <v>.131</v>
      </c>
      <c r="X44" s="13" t="str">
        <f t="shared" si="24"/>
        <v>.156</v>
      </c>
      <c r="Y44" s="13" t="str">
        <f t="shared" si="25"/>
        <v>.202</v>
      </c>
      <c r="Z44" s="7">
        <f t="shared" si="26"/>
        <v>-0.20699999999999999</v>
      </c>
      <c r="AA44" s="3">
        <f t="shared" si="27"/>
        <v>0.23799999999999999</v>
      </c>
    </row>
    <row r="45" spans="1:27" x14ac:dyDescent="0.2">
      <c r="A45" s="14" t="s">
        <v>280</v>
      </c>
      <c r="B45" s="6" t="s">
        <v>261</v>
      </c>
      <c r="C45" s="6" t="s">
        <v>296</v>
      </c>
      <c r="D45" s="6" t="s">
        <v>295</v>
      </c>
      <c r="E45" s="6" t="s">
        <v>309</v>
      </c>
      <c r="F45" s="6" t="s">
        <v>85</v>
      </c>
      <c r="G45" s="6" t="s">
        <v>297</v>
      </c>
      <c r="H45" s="6" t="s">
        <v>312</v>
      </c>
      <c r="I45" s="6" t="s">
        <v>313</v>
      </c>
      <c r="J45" s="6" t="s">
        <v>304</v>
      </c>
      <c r="K45" s="6" t="s">
        <v>315</v>
      </c>
      <c r="L45" s="6" t="s">
        <v>316</v>
      </c>
      <c r="M45" s="6" t="s">
        <v>302</v>
      </c>
      <c r="N45" s="6" t="s">
        <v>207</v>
      </c>
      <c r="O45" s="6" t="s">
        <v>207</v>
      </c>
      <c r="P45" s="6" t="s">
        <v>112</v>
      </c>
      <c r="Q45" s="7">
        <v>0.215</v>
      </c>
      <c r="R45" s="7">
        <v>0.16900000000000001</v>
      </c>
      <c r="S45" s="7" t="s">
        <v>277</v>
      </c>
      <c r="T45" s="7" t="s">
        <v>277</v>
      </c>
      <c r="U45" s="8" t="s">
        <v>278</v>
      </c>
      <c r="V45" s="7" t="str">
        <f>H45</f>
        <v>-.061</v>
      </c>
      <c r="W45" s="7" t="str">
        <f>I45</f>
        <v>.131</v>
      </c>
      <c r="X45" s="13" t="str">
        <f>K45</f>
        <v>-.047</v>
      </c>
      <c r="Y45" s="13" t="str">
        <f>L45</f>
        <v>.081</v>
      </c>
      <c r="Z45" s="7">
        <f t="shared" ref="Z45:Z69" si="28">Q45</f>
        <v>0.215</v>
      </c>
      <c r="AA45" s="3">
        <f t="shared" ref="AA45:AA69" si="29">R45</f>
        <v>0.16900000000000001</v>
      </c>
    </row>
    <row r="46" spans="1:27" ht="64" x14ac:dyDescent="0.2">
      <c r="A46" s="6" t="s">
        <v>260</v>
      </c>
      <c r="B46" s="6" t="s">
        <v>281</v>
      </c>
      <c r="C46" s="11" t="s">
        <v>262</v>
      </c>
      <c r="D46" s="6" t="s">
        <v>263</v>
      </c>
      <c r="E46" s="6" t="s">
        <v>264</v>
      </c>
      <c r="F46" s="6" t="s">
        <v>85</v>
      </c>
      <c r="G46" s="6" t="s">
        <v>265</v>
      </c>
      <c r="H46" s="6" t="s">
        <v>68</v>
      </c>
      <c r="I46" s="6" t="s">
        <v>126</v>
      </c>
      <c r="J46" s="6" t="s">
        <v>266</v>
      </c>
      <c r="K46" s="6" t="s">
        <v>51</v>
      </c>
      <c r="L46" s="6" t="s">
        <v>126</v>
      </c>
      <c r="M46" s="6" t="s">
        <v>267</v>
      </c>
      <c r="N46" s="6" t="s">
        <v>53</v>
      </c>
      <c r="O46" s="6" t="s">
        <v>183</v>
      </c>
      <c r="P46" s="6" t="s">
        <v>267</v>
      </c>
      <c r="Q46" s="6" t="s">
        <v>53</v>
      </c>
      <c r="R46" s="6" t="s">
        <v>126</v>
      </c>
      <c r="S46" s="6" t="s">
        <v>106</v>
      </c>
      <c r="T46" s="6" t="s">
        <v>106</v>
      </c>
      <c r="U46" s="8" t="s">
        <v>268</v>
      </c>
      <c r="V46" s="3" t="str">
        <f t="shared" ref="V46:V82" si="30">H46</f>
        <v>.04</v>
      </c>
      <c r="W46" s="3" t="str">
        <f t="shared" ref="W46" si="31">I46</f>
        <v>.02</v>
      </c>
      <c r="X46" s="4" t="str">
        <f t="shared" ref="X46" si="32">K46</f>
        <v>.08</v>
      </c>
      <c r="Y46" s="4" t="str">
        <f t="shared" ref="Y46" si="33">L46</f>
        <v>.02</v>
      </c>
      <c r="Z46" s="4" t="str">
        <f t="shared" si="28"/>
        <v>0</v>
      </c>
      <c r="AA46" s="4" t="str">
        <f t="shared" si="29"/>
        <v>.02</v>
      </c>
    </row>
    <row r="47" spans="1:27" ht="64" x14ac:dyDescent="0.2">
      <c r="A47" s="6" t="s">
        <v>260</v>
      </c>
      <c r="B47" s="6" t="s">
        <v>281</v>
      </c>
      <c r="C47" s="11" t="s">
        <v>262</v>
      </c>
      <c r="D47" s="6" t="s">
        <v>263</v>
      </c>
      <c r="E47" s="6" t="s">
        <v>264</v>
      </c>
      <c r="F47" s="6" t="s">
        <v>85</v>
      </c>
      <c r="G47" s="6" t="s">
        <v>269</v>
      </c>
      <c r="H47" s="6" t="s">
        <v>124</v>
      </c>
      <c r="I47" s="6" t="s">
        <v>126</v>
      </c>
      <c r="J47" s="6" t="s">
        <v>271</v>
      </c>
      <c r="K47" s="6" t="s">
        <v>68</v>
      </c>
      <c r="L47" s="6" t="s">
        <v>126</v>
      </c>
      <c r="M47" s="6" t="s">
        <v>267</v>
      </c>
      <c r="N47" s="6" t="s">
        <v>53</v>
      </c>
      <c r="O47" s="6" t="s">
        <v>183</v>
      </c>
      <c r="P47" s="6" t="s">
        <v>267</v>
      </c>
      <c r="Q47" s="6" t="s">
        <v>124</v>
      </c>
      <c r="R47" s="6" t="s">
        <v>126</v>
      </c>
      <c r="S47" s="6" t="s">
        <v>106</v>
      </c>
      <c r="T47" s="6" t="s">
        <v>106</v>
      </c>
      <c r="U47" s="8" t="s">
        <v>268</v>
      </c>
      <c r="V47" s="3" t="str">
        <f t="shared" si="30"/>
        <v>.03</v>
      </c>
      <c r="W47" s="3" t="str">
        <f t="shared" ref="W47:W49" si="34">I47</f>
        <v>.02</v>
      </c>
      <c r="X47" s="4" t="str">
        <f t="shared" ref="X47:X49" si="35">K47</f>
        <v>.04</v>
      </c>
      <c r="Y47" s="4" t="str">
        <f t="shared" ref="Y47:Y49" si="36">L47</f>
        <v>.02</v>
      </c>
      <c r="Z47" s="4" t="str">
        <f t="shared" si="28"/>
        <v>.03</v>
      </c>
      <c r="AA47" s="4" t="str">
        <f t="shared" si="29"/>
        <v>.02</v>
      </c>
    </row>
    <row r="48" spans="1:27" ht="64" x14ac:dyDescent="0.2">
      <c r="A48" s="6" t="s">
        <v>260</v>
      </c>
      <c r="B48" s="6" t="s">
        <v>281</v>
      </c>
      <c r="C48" s="11" t="s">
        <v>262</v>
      </c>
      <c r="D48" s="6" t="s">
        <v>263</v>
      </c>
      <c r="E48" s="6" t="s">
        <v>264</v>
      </c>
      <c r="F48" s="6" t="s">
        <v>85</v>
      </c>
      <c r="G48" s="6" t="s">
        <v>270</v>
      </c>
      <c r="H48" s="6" t="s">
        <v>124</v>
      </c>
      <c r="I48" s="6" t="s">
        <v>126</v>
      </c>
      <c r="J48" s="6" t="s">
        <v>272</v>
      </c>
      <c r="K48" s="6" t="s">
        <v>54</v>
      </c>
      <c r="L48" s="6" t="s">
        <v>126</v>
      </c>
      <c r="M48" s="6" t="s">
        <v>267</v>
      </c>
      <c r="N48" s="6" t="s">
        <v>53</v>
      </c>
      <c r="O48" s="6" t="s">
        <v>183</v>
      </c>
      <c r="P48" s="6" t="s">
        <v>267</v>
      </c>
      <c r="Q48" s="6" t="s">
        <v>53</v>
      </c>
      <c r="R48" s="6" t="s">
        <v>126</v>
      </c>
      <c r="S48" s="6" t="s">
        <v>106</v>
      </c>
      <c r="T48" s="6" t="s">
        <v>106</v>
      </c>
      <c r="U48" s="8" t="s">
        <v>268</v>
      </c>
      <c r="V48" s="3" t="str">
        <f t="shared" si="30"/>
        <v>.03</v>
      </c>
      <c r="W48" s="3" t="str">
        <f t="shared" si="34"/>
        <v>.02</v>
      </c>
      <c r="X48" s="4" t="str">
        <f t="shared" si="35"/>
        <v>.05</v>
      </c>
      <c r="Y48" s="4" t="str">
        <f t="shared" si="36"/>
        <v>.02</v>
      </c>
      <c r="Z48" s="4" t="str">
        <f t="shared" si="28"/>
        <v>0</v>
      </c>
      <c r="AA48" s="4" t="str">
        <f t="shared" si="29"/>
        <v>.02</v>
      </c>
    </row>
    <row r="49" spans="1:27" ht="64" x14ac:dyDescent="0.2">
      <c r="A49" s="6" t="s">
        <v>260</v>
      </c>
      <c r="B49" s="6" t="s">
        <v>281</v>
      </c>
      <c r="C49" s="11" t="s">
        <v>262</v>
      </c>
      <c r="D49" s="6" t="s">
        <v>263</v>
      </c>
      <c r="E49" s="6" t="s">
        <v>273</v>
      </c>
      <c r="F49" s="6" t="s">
        <v>85</v>
      </c>
      <c r="G49" s="6" t="s">
        <v>265</v>
      </c>
      <c r="H49" s="6" t="s">
        <v>139</v>
      </c>
      <c r="I49" s="6" t="s">
        <v>124</v>
      </c>
      <c r="J49" s="6" t="s">
        <v>266</v>
      </c>
      <c r="K49" s="6" t="s">
        <v>20</v>
      </c>
      <c r="L49" s="6" t="s">
        <v>124</v>
      </c>
      <c r="M49" s="6" t="s">
        <v>267</v>
      </c>
      <c r="N49" s="6" t="s">
        <v>53</v>
      </c>
      <c r="O49" s="6" t="s">
        <v>183</v>
      </c>
      <c r="P49" s="6" t="s">
        <v>267</v>
      </c>
      <c r="Q49" s="6" t="s">
        <v>68</v>
      </c>
      <c r="R49" s="6" t="s">
        <v>124</v>
      </c>
      <c r="S49" s="6" t="s">
        <v>106</v>
      </c>
      <c r="T49" s="6" t="s">
        <v>106</v>
      </c>
      <c r="U49" s="8" t="s">
        <v>268</v>
      </c>
      <c r="V49" s="3" t="str">
        <f t="shared" si="30"/>
        <v>.06</v>
      </c>
      <c r="W49" s="3" t="str">
        <f t="shared" si="34"/>
        <v>.03</v>
      </c>
      <c r="X49" s="4" t="str">
        <f t="shared" si="35"/>
        <v>.12</v>
      </c>
      <c r="Y49" s="4" t="str">
        <f t="shared" si="36"/>
        <v>.03</v>
      </c>
      <c r="Z49" s="4" t="str">
        <f t="shared" si="28"/>
        <v>.04</v>
      </c>
      <c r="AA49" s="4" t="str">
        <f t="shared" si="29"/>
        <v>.03</v>
      </c>
    </row>
    <row r="50" spans="1:27" ht="64" x14ac:dyDescent="0.2">
      <c r="A50" s="6" t="s">
        <v>260</v>
      </c>
      <c r="B50" s="6" t="s">
        <v>281</v>
      </c>
      <c r="C50" s="11" t="s">
        <v>262</v>
      </c>
      <c r="D50" s="6" t="s">
        <v>263</v>
      </c>
      <c r="E50" s="6" t="s">
        <v>273</v>
      </c>
      <c r="F50" s="6" t="s">
        <v>85</v>
      </c>
      <c r="G50" s="6" t="s">
        <v>269</v>
      </c>
      <c r="H50" s="6" t="s">
        <v>51</v>
      </c>
      <c r="I50" s="6" t="s">
        <v>124</v>
      </c>
      <c r="J50" s="6" t="s">
        <v>271</v>
      </c>
      <c r="K50" s="6" t="s">
        <v>51</v>
      </c>
      <c r="L50" s="6" t="s">
        <v>124</v>
      </c>
      <c r="M50" s="6" t="s">
        <v>267</v>
      </c>
      <c r="N50" s="6" t="s">
        <v>53</v>
      </c>
      <c r="O50" s="6" t="s">
        <v>183</v>
      </c>
      <c r="P50" s="6" t="s">
        <v>267</v>
      </c>
      <c r="Q50" s="6" t="s">
        <v>124</v>
      </c>
      <c r="R50" s="6" t="s">
        <v>124</v>
      </c>
      <c r="S50" s="6" t="s">
        <v>106</v>
      </c>
      <c r="T50" s="6" t="s">
        <v>106</v>
      </c>
      <c r="U50" s="8" t="s">
        <v>268</v>
      </c>
      <c r="V50" s="3" t="str">
        <f t="shared" si="30"/>
        <v>.08</v>
      </c>
      <c r="W50" s="3" t="str">
        <f t="shared" ref="W50:W52" si="37">I50</f>
        <v>.03</v>
      </c>
      <c r="X50" s="4" t="str">
        <f t="shared" ref="X50:X52" si="38">K50</f>
        <v>.08</v>
      </c>
      <c r="Y50" s="4" t="str">
        <f t="shared" ref="Y50:Y52" si="39">L50</f>
        <v>.03</v>
      </c>
      <c r="Z50" s="4" t="str">
        <f t="shared" si="28"/>
        <v>.03</v>
      </c>
      <c r="AA50" s="4" t="str">
        <f t="shared" si="29"/>
        <v>.03</v>
      </c>
    </row>
    <row r="51" spans="1:27" ht="64" x14ac:dyDescent="0.2">
      <c r="A51" s="6" t="s">
        <v>260</v>
      </c>
      <c r="B51" s="6" t="s">
        <v>281</v>
      </c>
      <c r="C51" s="11" t="s">
        <v>262</v>
      </c>
      <c r="D51" s="6" t="s">
        <v>263</v>
      </c>
      <c r="E51" s="6" t="s">
        <v>273</v>
      </c>
      <c r="F51" s="6" t="s">
        <v>85</v>
      </c>
      <c r="G51" s="6" t="s">
        <v>270</v>
      </c>
      <c r="H51" s="6" t="s">
        <v>51</v>
      </c>
      <c r="I51" s="6" t="s">
        <v>124</v>
      </c>
      <c r="J51" s="6" t="s">
        <v>272</v>
      </c>
      <c r="K51" s="6" t="s">
        <v>41</v>
      </c>
      <c r="L51" s="6" t="s">
        <v>124</v>
      </c>
      <c r="M51" s="6" t="s">
        <v>267</v>
      </c>
      <c r="N51" s="6" t="s">
        <v>53</v>
      </c>
      <c r="O51" s="6" t="s">
        <v>183</v>
      </c>
      <c r="P51" s="6" t="s">
        <v>267</v>
      </c>
      <c r="Q51" s="6" t="s">
        <v>126</v>
      </c>
      <c r="R51" s="6" t="s">
        <v>124</v>
      </c>
      <c r="S51" s="6" t="s">
        <v>106</v>
      </c>
      <c r="T51" s="6" t="s">
        <v>106</v>
      </c>
      <c r="U51" s="8" t="s">
        <v>268</v>
      </c>
      <c r="V51" s="3" t="str">
        <f t="shared" si="30"/>
        <v>.08</v>
      </c>
      <c r="W51" s="3" t="str">
        <f t="shared" si="37"/>
        <v>.03</v>
      </c>
      <c r="X51" s="4" t="str">
        <f t="shared" si="38"/>
        <v>.10</v>
      </c>
      <c r="Y51" s="4" t="str">
        <f t="shared" si="39"/>
        <v>.03</v>
      </c>
      <c r="Z51" s="4" t="str">
        <f t="shared" si="28"/>
        <v>.02</v>
      </c>
      <c r="AA51" s="4" t="str">
        <f t="shared" si="29"/>
        <v>.03</v>
      </c>
    </row>
    <row r="52" spans="1:27" ht="64" x14ac:dyDescent="0.2">
      <c r="A52" s="6" t="s">
        <v>260</v>
      </c>
      <c r="B52" s="6" t="s">
        <v>281</v>
      </c>
      <c r="C52" s="11" t="s">
        <v>262</v>
      </c>
      <c r="D52" s="6" t="s">
        <v>263</v>
      </c>
      <c r="E52" s="6" t="s">
        <v>274</v>
      </c>
      <c r="F52" s="6" t="s">
        <v>85</v>
      </c>
      <c r="G52" s="6" t="s">
        <v>265</v>
      </c>
      <c r="H52" s="6" t="s">
        <v>68</v>
      </c>
      <c r="I52" s="6" t="s">
        <v>124</v>
      </c>
      <c r="J52" s="6" t="s">
        <v>266</v>
      </c>
      <c r="K52" s="6" t="s">
        <v>40</v>
      </c>
      <c r="L52" s="6" t="s">
        <v>68</v>
      </c>
      <c r="M52" s="6" t="s">
        <v>267</v>
      </c>
      <c r="N52" s="6" t="s">
        <v>53</v>
      </c>
      <c r="O52" s="6" t="s">
        <v>183</v>
      </c>
      <c r="P52" s="6" t="s">
        <v>267</v>
      </c>
      <c r="Q52" s="6" t="s">
        <v>139</v>
      </c>
      <c r="R52" s="6" t="s">
        <v>124</v>
      </c>
      <c r="S52" s="6" t="s">
        <v>106</v>
      </c>
      <c r="T52" s="6" t="s">
        <v>106</v>
      </c>
      <c r="U52" s="8" t="s">
        <v>268</v>
      </c>
      <c r="V52" s="3" t="str">
        <f t="shared" si="30"/>
        <v>.04</v>
      </c>
      <c r="W52" s="3" t="str">
        <f t="shared" si="37"/>
        <v>.03</v>
      </c>
      <c r="X52" s="4" t="str">
        <f t="shared" si="38"/>
        <v>.07</v>
      </c>
      <c r="Y52" s="4" t="str">
        <f t="shared" si="39"/>
        <v>.04</v>
      </c>
      <c r="Z52" s="4" t="str">
        <f t="shared" si="28"/>
        <v>.06</v>
      </c>
      <c r="AA52" s="4" t="str">
        <f t="shared" si="29"/>
        <v>.03</v>
      </c>
    </row>
    <row r="53" spans="1:27" ht="64" x14ac:dyDescent="0.2">
      <c r="A53" s="6" t="s">
        <v>260</v>
      </c>
      <c r="B53" s="6" t="s">
        <v>281</v>
      </c>
      <c r="C53" s="11" t="s">
        <v>262</v>
      </c>
      <c r="D53" s="6" t="s">
        <v>263</v>
      </c>
      <c r="E53" s="6" t="s">
        <v>274</v>
      </c>
      <c r="F53" s="6" t="s">
        <v>85</v>
      </c>
      <c r="G53" s="6" t="s">
        <v>269</v>
      </c>
      <c r="H53" s="6" t="s">
        <v>54</v>
      </c>
      <c r="I53" s="6" t="s">
        <v>124</v>
      </c>
      <c r="J53" s="6" t="s">
        <v>271</v>
      </c>
      <c r="K53" s="6" t="s">
        <v>67</v>
      </c>
      <c r="L53" s="6" t="s">
        <v>124</v>
      </c>
      <c r="M53" s="6" t="s">
        <v>267</v>
      </c>
      <c r="N53" s="6" t="s">
        <v>53</v>
      </c>
      <c r="O53" s="6" t="s">
        <v>183</v>
      </c>
      <c r="P53" s="6" t="s">
        <v>267</v>
      </c>
      <c r="Q53" s="6" t="s">
        <v>139</v>
      </c>
      <c r="R53" s="6" t="s">
        <v>124</v>
      </c>
      <c r="S53" s="6" t="s">
        <v>106</v>
      </c>
      <c r="T53" s="6" t="s">
        <v>106</v>
      </c>
      <c r="U53" s="8" t="s">
        <v>268</v>
      </c>
      <c r="V53" s="3" t="str">
        <f t="shared" si="30"/>
        <v>.05</v>
      </c>
      <c r="W53" s="3" t="str">
        <f t="shared" ref="W53:W64" si="40">I53</f>
        <v>.03</v>
      </c>
      <c r="X53" s="4" t="str">
        <f t="shared" ref="X53:X64" si="41">K53</f>
        <v>-.02</v>
      </c>
      <c r="Y53" s="4" t="str">
        <f t="shared" ref="Y53:Y64" si="42">L53</f>
        <v>.03</v>
      </c>
      <c r="Z53" s="4" t="str">
        <f t="shared" si="28"/>
        <v>.06</v>
      </c>
      <c r="AA53" s="4" t="str">
        <f t="shared" si="29"/>
        <v>.03</v>
      </c>
    </row>
    <row r="54" spans="1:27" ht="64" x14ac:dyDescent="0.2">
      <c r="A54" s="6" t="s">
        <v>260</v>
      </c>
      <c r="B54" s="6" t="s">
        <v>281</v>
      </c>
      <c r="C54" s="11" t="s">
        <v>262</v>
      </c>
      <c r="D54" s="6" t="s">
        <v>263</v>
      </c>
      <c r="E54" s="6" t="s">
        <v>274</v>
      </c>
      <c r="F54" s="6" t="s">
        <v>85</v>
      </c>
      <c r="G54" s="6" t="s">
        <v>270</v>
      </c>
      <c r="H54" s="6" t="s">
        <v>139</v>
      </c>
      <c r="I54" s="6" t="s">
        <v>124</v>
      </c>
      <c r="J54" s="6" t="s">
        <v>272</v>
      </c>
      <c r="K54" s="6" t="s">
        <v>126</v>
      </c>
      <c r="L54" s="6" t="s">
        <v>124</v>
      </c>
      <c r="M54" s="6" t="s">
        <v>267</v>
      </c>
      <c r="N54" s="6" t="s">
        <v>53</v>
      </c>
      <c r="O54" s="6" t="s">
        <v>183</v>
      </c>
      <c r="P54" s="6" t="s">
        <v>267</v>
      </c>
      <c r="Q54" s="6" t="s">
        <v>126</v>
      </c>
      <c r="R54" s="6" t="s">
        <v>124</v>
      </c>
      <c r="S54" s="6" t="s">
        <v>106</v>
      </c>
      <c r="T54" s="6" t="s">
        <v>106</v>
      </c>
      <c r="U54" s="8" t="s">
        <v>268</v>
      </c>
      <c r="V54" s="3" t="str">
        <f t="shared" si="30"/>
        <v>.06</v>
      </c>
      <c r="W54" s="3" t="str">
        <f t="shared" si="40"/>
        <v>.03</v>
      </c>
      <c r="X54" s="4" t="str">
        <f t="shared" si="41"/>
        <v>.02</v>
      </c>
      <c r="Y54" s="4" t="str">
        <f t="shared" si="42"/>
        <v>.03</v>
      </c>
      <c r="Z54" s="4" t="str">
        <f t="shared" si="28"/>
        <v>.02</v>
      </c>
      <c r="AA54" s="4" t="str">
        <f t="shared" si="29"/>
        <v>.03</v>
      </c>
    </row>
    <row r="55" spans="1:27" x14ac:dyDescent="0.2">
      <c r="A55" s="15" t="s">
        <v>333</v>
      </c>
      <c r="B55" s="17">
        <v>12</v>
      </c>
      <c r="C55" s="6" t="s">
        <v>119</v>
      </c>
      <c r="D55" s="7">
        <v>800</v>
      </c>
      <c r="E55" s="7" t="s">
        <v>334</v>
      </c>
      <c r="F55" s="7" t="s">
        <v>335</v>
      </c>
      <c r="G55" s="7" t="s">
        <v>336</v>
      </c>
      <c r="H55" s="7">
        <v>-0.3257486</v>
      </c>
      <c r="I55" s="7">
        <v>0.4056575</v>
      </c>
      <c r="J55" s="7" t="s">
        <v>337</v>
      </c>
      <c r="K55" s="7">
        <v>-0.58054240000000001</v>
      </c>
      <c r="L55" s="7">
        <v>0.95525340000000003</v>
      </c>
      <c r="M55" s="7" t="s">
        <v>338</v>
      </c>
      <c r="N55" s="6" t="s">
        <v>53</v>
      </c>
      <c r="O55" s="6" t="s">
        <v>183</v>
      </c>
      <c r="P55" s="6" t="s">
        <v>267</v>
      </c>
      <c r="Q55" s="7">
        <v>-0.11209</v>
      </c>
      <c r="R55" s="7">
        <v>0.89181319999999997</v>
      </c>
      <c r="S55" s="7" t="s">
        <v>339</v>
      </c>
      <c r="T55" s="7" t="s">
        <v>339</v>
      </c>
      <c r="U55" s="7" t="s">
        <v>357</v>
      </c>
      <c r="V55" s="3">
        <f>H55/15.76</f>
        <v>-2.0669327411167514E-2</v>
      </c>
      <c r="W55" s="3">
        <f>I55/15.76</f>
        <v>2.5739689086294416E-2</v>
      </c>
      <c r="X55" s="3">
        <f>K55/15.76</f>
        <v>-3.6836446700507619E-2</v>
      </c>
      <c r="Y55" s="3">
        <f>L55/15.76</f>
        <v>6.0612525380710665E-2</v>
      </c>
      <c r="Z55" s="3">
        <f>Q55/15.76</f>
        <v>-7.1123096446700507E-3</v>
      </c>
      <c r="AA55" s="3">
        <f>R55/15.76</f>
        <v>5.6587131979695428E-2</v>
      </c>
    </row>
    <row r="56" spans="1:27" x14ac:dyDescent="0.2">
      <c r="A56" s="15" t="s">
        <v>333</v>
      </c>
      <c r="B56" s="17">
        <v>12</v>
      </c>
      <c r="C56" s="6" t="s">
        <v>119</v>
      </c>
      <c r="D56" s="7">
        <v>800</v>
      </c>
      <c r="E56" s="7" t="s">
        <v>334</v>
      </c>
      <c r="F56" s="7" t="s">
        <v>335</v>
      </c>
      <c r="G56" s="7" t="s">
        <v>336</v>
      </c>
      <c r="H56" s="7">
        <v>-0.3257486</v>
      </c>
      <c r="I56" s="7">
        <v>0.4056575</v>
      </c>
      <c r="J56" s="7" t="s">
        <v>340</v>
      </c>
      <c r="K56" s="7">
        <v>2.0248879999999998</v>
      </c>
      <c r="L56" s="7">
        <v>0.74845870000000003</v>
      </c>
      <c r="M56" s="7" t="s">
        <v>338</v>
      </c>
      <c r="N56" s="6" t="s">
        <v>53</v>
      </c>
      <c r="O56" s="6" t="s">
        <v>183</v>
      </c>
      <c r="P56" s="6" t="s">
        <v>267</v>
      </c>
      <c r="Q56" s="7">
        <v>0.33667469999999999</v>
      </c>
      <c r="R56" s="7">
        <v>0.69875609999999999</v>
      </c>
      <c r="S56" s="7" t="s">
        <v>339</v>
      </c>
      <c r="T56" s="7" t="s">
        <v>339</v>
      </c>
      <c r="U56" s="7" t="s">
        <v>357</v>
      </c>
      <c r="V56" s="3">
        <f>H56/15.76</f>
        <v>-2.0669327411167514E-2</v>
      </c>
      <c r="W56" s="3">
        <f>I56/15.76</f>
        <v>2.5739689086294416E-2</v>
      </c>
      <c r="X56" s="3">
        <f>K56/15.76</f>
        <v>0.12848274111675126</v>
      </c>
      <c r="Y56" s="3">
        <f>L56/15.76</f>
        <v>4.749103426395939E-2</v>
      </c>
      <c r="Z56" s="3">
        <f>Q56/15.76</f>
        <v>2.1362607868020304E-2</v>
      </c>
      <c r="AA56" s="3">
        <f>R56/15.76</f>
        <v>4.4337315989847713E-2</v>
      </c>
    </row>
    <row r="57" spans="1:27" x14ac:dyDescent="0.2">
      <c r="A57" s="15" t="s">
        <v>333</v>
      </c>
      <c r="B57" s="17">
        <v>12</v>
      </c>
      <c r="C57" s="6" t="s">
        <v>119</v>
      </c>
      <c r="D57" s="7">
        <v>800</v>
      </c>
      <c r="E57" s="7" t="s">
        <v>341</v>
      </c>
      <c r="F57" s="7" t="s">
        <v>343</v>
      </c>
      <c r="G57" s="7" t="s">
        <v>336</v>
      </c>
      <c r="H57" s="7">
        <v>-1.025239</v>
      </c>
      <c r="I57" s="7">
        <v>0.62694539999999999</v>
      </c>
      <c r="J57" s="7" t="s">
        <v>337</v>
      </c>
      <c r="K57" s="7">
        <v>-0.98531930000000001</v>
      </c>
      <c r="L57" s="7">
        <v>1.477114</v>
      </c>
      <c r="M57" s="7" t="s">
        <v>338</v>
      </c>
      <c r="N57" s="6" t="s">
        <v>53</v>
      </c>
      <c r="O57" s="6" t="s">
        <v>183</v>
      </c>
      <c r="P57" s="6" t="s">
        <v>267</v>
      </c>
      <c r="Q57" s="7">
        <v>0.1317499</v>
      </c>
      <c r="R57" s="7">
        <v>1.377489</v>
      </c>
      <c r="S57" s="7" t="s">
        <v>339</v>
      </c>
      <c r="T57" s="7" t="s">
        <v>339</v>
      </c>
      <c r="U57" s="7" t="s">
        <v>357</v>
      </c>
      <c r="V57" s="3">
        <f>H57/23.67</f>
        <v>-4.3313857203210814E-2</v>
      </c>
      <c r="W57" s="3">
        <f>I57/23.67</f>
        <v>2.6486920152091253E-2</v>
      </c>
      <c r="X57" s="3">
        <f>K57/23.67</f>
        <v>-4.1627346852555973E-2</v>
      </c>
      <c r="Y57" s="3">
        <f>L57/23.67</f>
        <v>6.2404478242501053E-2</v>
      </c>
      <c r="Z57" s="3">
        <f>Q57/23.67</f>
        <v>5.5661132234896488E-3</v>
      </c>
      <c r="AA57" s="3">
        <f>R57/23.67</f>
        <v>5.81955640050697E-2</v>
      </c>
    </row>
    <row r="58" spans="1:27" x14ac:dyDescent="0.2">
      <c r="A58" s="15" t="s">
        <v>333</v>
      </c>
      <c r="B58" s="17">
        <v>12</v>
      </c>
      <c r="C58" s="6" t="s">
        <v>119</v>
      </c>
      <c r="D58" s="7">
        <v>800</v>
      </c>
      <c r="E58" s="7" t="s">
        <v>341</v>
      </c>
      <c r="F58" s="7" t="s">
        <v>343</v>
      </c>
      <c r="G58" s="7" t="s">
        <v>336</v>
      </c>
      <c r="H58" s="7">
        <v>-1.025239</v>
      </c>
      <c r="I58" s="7">
        <v>0.62694539999999999</v>
      </c>
      <c r="J58" s="7" t="s">
        <v>340</v>
      </c>
      <c r="K58" s="7">
        <v>3.2910249999999999</v>
      </c>
      <c r="L58" s="7">
        <v>1.155918</v>
      </c>
      <c r="M58" s="7" t="s">
        <v>338</v>
      </c>
      <c r="N58" s="6" t="s">
        <v>53</v>
      </c>
      <c r="O58" s="6" t="s">
        <v>183</v>
      </c>
      <c r="P58" s="6" t="s">
        <v>267</v>
      </c>
      <c r="Q58" s="7">
        <v>1.1196189999999999</v>
      </c>
      <c r="R58" s="7">
        <v>1.0799879999999999</v>
      </c>
      <c r="S58" s="7" t="s">
        <v>339</v>
      </c>
      <c r="T58" s="7" t="s">
        <v>339</v>
      </c>
      <c r="U58" s="7" t="s">
        <v>357</v>
      </c>
      <c r="V58" s="3">
        <f>H58/23.67</f>
        <v>-4.3313857203210814E-2</v>
      </c>
      <c r="W58" s="3">
        <f>I58/23.67</f>
        <v>2.6486920152091253E-2</v>
      </c>
      <c r="X58" s="3">
        <f>K58/23.67</f>
        <v>0.13903781157583436</v>
      </c>
      <c r="Y58" s="3">
        <f>L58/23.67</f>
        <v>4.8834727503168564E-2</v>
      </c>
      <c r="Z58" s="3">
        <f>Q58/23.67</f>
        <v>4.7301182931981406E-2</v>
      </c>
      <c r="AA58" s="3">
        <f>R58/23.67</f>
        <v>4.5626869455006332E-2</v>
      </c>
    </row>
    <row r="59" spans="1:27" x14ac:dyDescent="0.2">
      <c r="A59" s="15" t="s">
        <v>333</v>
      </c>
      <c r="B59" s="17">
        <v>12</v>
      </c>
      <c r="C59" s="6" t="s">
        <v>119</v>
      </c>
      <c r="D59" s="7">
        <v>800</v>
      </c>
      <c r="E59" s="7" t="s">
        <v>342</v>
      </c>
      <c r="F59" s="7" t="s">
        <v>344</v>
      </c>
      <c r="G59" s="7" t="s">
        <v>336</v>
      </c>
      <c r="H59" s="7">
        <v>-0.44308019999999998</v>
      </c>
      <c r="I59" s="7">
        <v>0.36792209999999997</v>
      </c>
      <c r="J59" s="7" t="s">
        <v>337</v>
      </c>
      <c r="K59" s="7">
        <v>0.66534070000000001</v>
      </c>
      <c r="L59" s="7">
        <v>0.86601870000000003</v>
      </c>
      <c r="M59" s="7" t="s">
        <v>338</v>
      </c>
      <c r="N59" s="6" t="s">
        <v>53</v>
      </c>
      <c r="O59" s="6" t="s">
        <v>183</v>
      </c>
      <c r="P59" s="6" t="s">
        <v>267</v>
      </c>
      <c r="Q59" s="7">
        <v>0.80060509999999996</v>
      </c>
      <c r="R59" s="7">
        <v>0.80753490000000006</v>
      </c>
      <c r="S59" s="7" t="s">
        <v>339</v>
      </c>
      <c r="T59" s="7" t="s">
        <v>339</v>
      </c>
      <c r="U59" s="7" t="s">
        <v>357</v>
      </c>
      <c r="V59" s="3">
        <f>H59/12.5</f>
        <v>-3.5446416000000001E-2</v>
      </c>
      <c r="W59" s="3">
        <f>I59/12.5</f>
        <v>2.9433767999999999E-2</v>
      </c>
      <c r="X59" s="3">
        <f>K59/12.5</f>
        <v>5.3227256000000001E-2</v>
      </c>
      <c r="Y59" s="3">
        <f>L59/12.5</f>
        <v>6.9281495999999998E-2</v>
      </c>
      <c r="Z59" s="3">
        <f>Q59/12.5</f>
        <v>6.4048408000000001E-2</v>
      </c>
      <c r="AA59" s="3">
        <f>R59/12.5</f>
        <v>6.4602792000000006E-2</v>
      </c>
    </row>
    <row r="60" spans="1:27" x14ac:dyDescent="0.2">
      <c r="A60" s="15" t="s">
        <v>333</v>
      </c>
      <c r="B60" s="17">
        <v>12</v>
      </c>
      <c r="C60" s="6" t="s">
        <v>119</v>
      </c>
      <c r="D60" s="7">
        <v>800</v>
      </c>
      <c r="E60" s="7" t="s">
        <v>342</v>
      </c>
      <c r="F60" s="7" t="s">
        <v>344</v>
      </c>
      <c r="G60" s="7" t="s">
        <v>336</v>
      </c>
      <c r="H60" s="7">
        <v>-0.44308019999999998</v>
      </c>
      <c r="I60" s="7">
        <v>0.36792209999999997</v>
      </c>
      <c r="J60" s="7" t="s">
        <v>340</v>
      </c>
      <c r="K60" s="7">
        <v>-0.13780709999999999</v>
      </c>
      <c r="L60" s="7">
        <v>0.67752599999999996</v>
      </c>
      <c r="M60" s="7" t="s">
        <v>338</v>
      </c>
      <c r="N60" s="6" t="s">
        <v>53</v>
      </c>
      <c r="O60" s="6" t="s">
        <v>183</v>
      </c>
      <c r="P60" s="6" t="s">
        <v>267</v>
      </c>
      <c r="Q60" s="7">
        <v>-0.66639630000000005</v>
      </c>
      <c r="R60" s="7">
        <v>0.6345944</v>
      </c>
      <c r="S60" s="7" t="s">
        <v>339</v>
      </c>
      <c r="T60" s="7" t="s">
        <v>339</v>
      </c>
      <c r="U60" s="7" t="s">
        <v>357</v>
      </c>
      <c r="V60" s="3">
        <f>H60/12.5</f>
        <v>-3.5446416000000001E-2</v>
      </c>
      <c r="W60" s="3">
        <f>I60/12.5</f>
        <v>2.9433767999999999E-2</v>
      </c>
      <c r="X60" s="3">
        <f>K60/12.5</f>
        <v>-1.1024567999999998E-2</v>
      </c>
      <c r="Y60" s="3">
        <f>L60/12.5</f>
        <v>5.420208E-2</v>
      </c>
      <c r="Z60" s="3">
        <f>Q60/12.5</f>
        <v>-5.3311704000000001E-2</v>
      </c>
      <c r="AA60" s="3">
        <f>R60/12.5</f>
        <v>5.0767552000000001E-2</v>
      </c>
    </row>
    <row r="61" spans="1:27" x14ac:dyDescent="0.2">
      <c r="A61" t="s">
        <v>345</v>
      </c>
      <c r="B61" s="17">
        <v>13</v>
      </c>
      <c r="C61" s="6" t="s">
        <v>14</v>
      </c>
      <c r="D61" s="7">
        <v>757</v>
      </c>
      <c r="E61" s="7" t="s">
        <v>350</v>
      </c>
      <c r="F61" s="7" t="s">
        <v>349</v>
      </c>
      <c r="G61" s="7" t="s">
        <v>352</v>
      </c>
      <c r="H61" s="16">
        <f>-0.4/12.3*0.72</f>
        <v>-2.341463414634146E-2</v>
      </c>
      <c r="I61" s="16">
        <f>0.56/12.3*0.72</f>
        <v>3.278048780487805E-2</v>
      </c>
      <c r="J61" s="16" t="s">
        <v>354</v>
      </c>
      <c r="K61" s="16">
        <f>-0.01/12.3*0.55</f>
        <v>-4.471544715447155E-4</v>
      </c>
      <c r="L61" s="16">
        <f>0.67/12.3*0.55</f>
        <v>2.995934959349594E-2</v>
      </c>
      <c r="M61" s="7" t="s">
        <v>356</v>
      </c>
      <c r="N61" s="7">
        <v>5.0199999999999996</v>
      </c>
      <c r="O61" s="7">
        <v>0.55000000000000004</v>
      </c>
      <c r="P61" s="7" t="s">
        <v>356</v>
      </c>
      <c r="Q61" s="16">
        <f>-1.09/12.3*0.72*0.55</f>
        <v>-3.5092682926829273E-2</v>
      </c>
      <c r="R61" s="16">
        <f>0.78/12.3*0.72*0.55</f>
        <v>2.511219512195122E-2</v>
      </c>
      <c r="S61" s="7" t="s">
        <v>106</v>
      </c>
      <c r="T61" s="7" t="s">
        <v>106</v>
      </c>
      <c r="U61" s="7" t="s">
        <v>358</v>
      </c>
      <c r="V61" s="3">
        <f t="shared" ref="V61:V63" si="43">H61</f>
        <v>-2.341463414634146E-2</v>
      </c>
      <c r="W61" s="3">
        <f t="shared" ref="W61:W63" si="44">I61</f>
        <v>3.278048780487805E-2</v>
      </c>
      <c r="X61" s="4">
        <f t="shared" ref="X61:X63" si="45">K61</f>
        <v>-4.471544715447155E-4</v>
      </c>
      <c r="Y61" s="4">
        <f t="shared" ref="Y61:Y63" si="46">L61</f>
        <v>2.995934959349594E-2</v>
      </c>
      <c r="Z61" s="4">
        <f t="shared" ref="Z61:Z63" si="47">Q61</f>
        <v>-3.5092682926829273E-2</v>
      </c>
      <c r="AA61" s="4">
        <f t="shared" ref="AA61:AA63" si="48">R61</f>
        <v>2.511219512195122E-2</v>
      </c>
    </row>
    <row r="62" spans="1:27" x14ac:dyDescent="0.2">
      <c r="A62" t="s">
        <v>345</v>
      </c>
      <c r="B62" s="17">
        <v>13</v>
      </c>
      <c r="C62" s="6" t="s">
        <v>14</v>
      </c>
      <c r="D62" s="7">
        <v>757</v>
      </c>
      <c r="E62" s="7" t="s">
        <v>351</v>
      </c>
      <c r="F62" s="7" t="s">
        <v>348</v>
      </c>
      <c r="G62" s="7" t="s">
        <v>352</v>
      </c>
      <c r="H62" s="16">
        <f>0.05/14.9*0.72</f>
        <v>2.4161073825503354E-3</v>
      </c>
      <c r="I62" s="16">
        <f>0.87/14.9*0.72</f>
        <v>4.2040268456375839E-2</v>
      </c>
      <c r="J62" s="16" t="s">
        <v>354</v>
      </c>
      <c r="K62" s="16">
        <f>-0.92/14.9*0.55</f>
        <v>-3.3959731543624166E-2</v>
      </c>
      <c r="L62" s="16">
        <f>1.04/14.9*0.55</f>
        <v>3.8389261744966451E-2</v>
      </c>
      <c r="M62" s="7" t="s">
        <v>356</v>
      </c>
      <c r="N62" s="7">
        <v>5.0199999999999996</v>
      </c>
      <c r="O62" s="7">
        <v>0.55000000000000004</v>
      </c>
      <c r="P62" s="7" t="s">
        <v>356</v>
      </c>
      <c r="Q62" s="16">
        <f>-1.19/14.9*0.72*0.55</f>
        <v>-3.1626845637583889E-2</v>
      </c>
      <c r="R62" s="16">
        <f>1.21/14.9*0.72*0.55</f>
        <v>3.2158389261744968E-2</v>
      </c>
      <c r="S62" s="7" t="s">
        <v>106</v>
      </c>
      <c r="T62" s="7" t="s">
        <v>106</v>
      </c>
      <c r="U62" s="7" t="s">
        <v>358</v>
      </c>
      <c r="V62" s="3">
        <f t="shared" si="43"/>
        <v>2.4161073825503354E-3</v>
      </c>
      <c r="W62" s="3">
        <f t="shared" si="44"/>
        <v>4.2040268456375839E-2</v>
      </c>
      <c r="X62" s="4">
        <f t="shared" si="45"/>
        <v>-3.3959731543624166E-2</v>
      </c>
      <c r="Y62" s="4">
        <f t="shared" si="46"/>
        <v>3.8389261744966451E-2</v>
      </c>
      <c r="Z62" s="4">
        <f t="shared" si="47"/>
        <v>-3.1626845637583889E-2</v>
      </c>
      <c r="AA62" s="4">
        <f t="shared" si="48"/>
        <v>3.2158389261744968E-2</v>
      </c>
    </row>
    <row r="63" spans="1:27" x14ac:dyDescent="0.2">
      <c r="A63" t="s">
        <v>345</v>
      </c>
      <c r="B63" s="17">
        <v>13</v>
      </c>
      <c r="C63" s="6" t="s">
        <v>14</v>
      </c>
      <c r="D63" s="7">
        <v>757</v>
      </c>
      <c r="E63" s="7" t="s">
        <v>346</v>
      </c>
      <c r="F63" s="7" t="s">
        <v>347</v>
      </c>
      <c r="G63" s="7" t="s">
        <v>353</v>
      </c>
      <c r="H63" s="16">
        <f>0.57/14*0.75</f>
        <v>3.0535714285714284E-2</v>
      </c>
      <c r="I63" s="16">
        <f>0.77/14*0.75</f>
        <v>4.1250000000000002E-2</v>
      </c>
      <c r="J63" s="16" t="s">
        <v>355</v>
      </c>
      <c r="K63" s="16">
        <f>0.39/14*0.73</f>
        <v>2.0335714285714287E-2</v>
      </c>
      <c r="L63" s="16">
        <f>0.73/14*0.73</f>
        <v>3.8064285714285717E-2</v>
      </c>
      <c r="M63" s="7" t="s">
        <v>356</v>
      </c>
      <c r="N63" s="7">
        <v>4.7699999999999996</v>
      </c>
      <c r="O63" s="7">
        <v>0.73</v>
      </c>
      <c r="P63" s="7" t="s">
        <v>356</v>
      </c>
      <c r="Q63" s="16">
        <f>2.16/14*0.75*0.73</f>
        <v>8.4471428571428586E-2</v>
      </c>
      <c r="R63" s="16">
        <f>0.82/14*0.75*0.73</f>
        <v>3.2067857142857141E-2</v>
      </c>
      <c r="S63" s="7" t="s">
        <v>106</v>
      </c>
      <c r="T63" s="7" t="s">
        <v>106</v>
      </c>
      <c r="U63" s="7" t="s">
        <v>358</v>
      </c>
      <c r="V63" s="3">
        <f t="shared" si="43"/>
        <v>3.0535714285714284E-2</v>
      </c>
      <c r="W63" s="3">
        <f t="shared" si="44"/>
        <v>4.1250000000000002E-2</v>
      </c>
      <c r="X63" s="4">
        <f t="shared" si="45"/>
        <v>2.0335714285714287E-2</v>
      </c>
      <c r="Y63" s="4">
        <f t="shared" si="46"/>
        <v>3.8064285714285717E-2</v>
      </c>
      <c r="Z63" s="4">
        <f t="shared" si="47"/>
        <v>8.4471428571428586E-2</v>
      </c>
      <c r="AA63" s="4">
        <f t="shared" si="48"/>
        <v>3.2067857142857141E-2</v>
      </c>
    </row>
    <row r="64" spans="1:27" x14ac:dyDescent="0.2">
      <c r="A64" t="s">
        <v>282</v>
      </c>
      <c r="B64" s="18">
        <v>14</v>
      </c>
      <c r="C64" s="11" t="s">
        <v>283</v>
      </c>
      <c r="D64" s="6" t="s">
        <v>284</v>
      </c>
      <c r="E64" s="6" t="s">
        <v>285</v>
      </c>
      <c r="F64" s="6" t="s">
        <v>85</v>
      </c>
      <c r="G64" s="7" t="s">
        <v>287</v>
      </c>
      <c r="H64" s="12">
        <v>0.13346859999999999</v>
      </c>
      <c r="I64" s="12">
        <v>7.6711000000000001E-2</v>
      </c>
      <c r="J64" s="6" t="s">
        <v>286</v>
      </c>
      <c r="K64" s="12">
        <v>3.9387499999999999E-2</v>
      </c>
      <c r="L64" s="12">
        <v>0.20248659999999999</v>
      </c>
      <c r="M64" s="6" t="s">
        <v>289</v>
      </c>
      <c r="N64" s="6" t="s">
        <v>207</v>
      </c>
      <c r="O64" s="6" t="s">
        <v>207</v>
      </c>
      <c r="P64" s="6" t="s">
        <v>290</v>
      </c>
      <c r="Q64" s="12">
        <v>0.10272920000000001</v>
      </c>
      <c r="R64" s="12">
        <v>0.147509</v>
      </c>
      <c r="S64" s="7" t="s">
        <v>277</v>
      </c>
      <c r="T64" s="7" t="s">
        <v>277</v>
      </c>
      <c r="U64" s="7" t="s">
        <v>278</v>
      </c>
      <c r="V64" s="3">
        <f t="shared" si="30"/>
        <v>0.13346859999999999</v>
      </c>
      <c r="W64" s="3">
        <f t="shared" si="40"/>
        <v>7.6711000000000001E-2</v>
      </c>
      <c r="X64" s="4">
        <f t="shared" si="41"/>
        <v>3.9387499999999999E-2</v>
      </c>
      <c r="Y64" s="4">
        <f t="shared" si="42"/>
        <v>0.20248659999999999</v>
      </c>
      <c r="Z64" s="4">
        <f t="shared" si="28"/>
        <v>0.10272920000000001</v>
      </c>
      <c r="AA64" s="4">
        <f t="shared" si="29"/>
        <v>0.147509</v>
      </c>
    </row>
    <row r="65" spans="1:27" x14ac:dyDescent="0.2">
      <c r="A65" t="s">
        <v>282</v>
      </c>
      <c r="B65" s="18">
        <v>14</v>
      </c>
      <c r="C65" s="11" t="s">
        <v>283</v>
      </c>
      <c r="D65" s="6" t="s">
        <v>284</v>
      </c>
      <c r="E65" s="6" t="s">
        <v>285</v>
      </c>
      <c r="F65" s="6" t="s">
        <v>85</v>
      </c>
      <c r="G65" s="7" t="s">
        <v>287</v>
      </c>
      <c r="H65" s="12">
        <v>0.13346859999999999</v>
      </c>
      <c r="I65" s="12">
        <v>7.6711000000000001E-2</v>
      </c>
      <c r="J65" s="6" t="s">
        <v>291</v>
      </c>
      <c r="K65" s="12">
        <v>-0.19853119999999999</v>
      </c>
      <c r="L65" s="12">
        <v>0.17445060000000001</v>
      </c>
      <c r="M65" s="6" t="s">
        <v>289</v>
      </c>
      <c r="N65" s="6" t="s">
        <v>207</v>
      </c>
      <c r="O65" s="6" t="s">
        <v>207</v>
      </c>
      <c r="P65" s="6" t="s">
        <v>290</v>
      </c>
      <c r="Q65" s="12">
        <v>0.3633459</v>
      </c>
      <c r="R65" s="12">
        <v>0.1717341</v>
      </c>
      <c r="S65" s="7" t="s">
        <v>277</v>
      </c>
      <c r="T65" s="7" t="s">
        <v>277</v>
      </c>
      <c r="U65" s="7" t="s">
        <v>278</v>
      </c>
      <c r="V65" s="3">
        <f t="shared" si="30"/>
        <v>0.13346859999999999</v>
      </c>
      <c r="W65" s="3">
        <f t="shared" ref="W65:W67" si="49">I65</f>
        <v>7.6711000000000001E-2</v>
      </c>
      <c r="X65" s="4">
        <f t="shared" ref="X65:X67" si="50">K65</f>
        <v>-0.19853119999999999</v>
      </c>
      <c r="Y65" s="4">
        <f t="shared" ref="Y65:Y67" si="51">L65</f>
        <v>0.17445060000000001</v>
      </c>
      <c r="Z65" s="4">
        <f t="shared" si="28"/>
        <v>0.3633459</v>
      </c>
      <c r="AA65" s="4">
        <f t="shared" si="29"/>
        <v>0.1717341</v>
      </c>
    </row>
    <row r="66" spans="1:27" x14ac:dyDescent="0.2">
      <c r="A66" t="s">
        <v>282</v>
      </c>
      <c r="B66" s="18">
        <v>14</v>
      </c>
      <c r="C66" s="11" t="s">
        <v>283</v>
      </c>
      <c r="D66" s="6" t="s">
        <v>284</v>
      </c>
      <c r="E66" s="6" t="s">
        <v>285</v>
      </c>
      <c r="F66" s="6" t="s">
        <v>85</v>
      </c>
      <c r="G66" s="7" t="s">
        <v>287</v>
      </c>
      <c r="H66" s="12">
        <v>0.13346859999999999</v>
      </c>
      <c r="I66" s="12">
        <v>7.6711000000000001E-2</v>
      </c>
      <c r="J66" s="6" t="s">
        <v>292</v>
      </c>
      <c r="K66" s="12">
        <v>0.21081349999999999</v>
      </c>
      <c r="L66" s="12">
        <v>0.11899999999999999</v>
      </c>
      <c r="M66" s="6" t="s">
        <v>289</v>
      </c>
      <c r="N66" s="6" t="s">
        <v>207</v>
      </c>
      <c r="O66" s="6" t="s">
        <v>207</v>
      </c>
      <c r="P66" s="6" t="s">
        <v>290</v>
      </c>
      <c r="Q66" s="12">
        <v>0.44115480000000001</v>
      </c>
      <c r="R66" s="12">
        <v>0.13720189999999999</v>
      </c>
      <c r="S66" s="7" t="s">
        <v>277</v>
      </c>
      <c r="T66" s="7" t="s">
        <v>277</v>
      </c>
      <c r="U66" s="7" t="s">
        <v>278</v>
      </c>
      <c r="V66" s="3">
        <f t="shared" si="30"/>
        <v>0.13346859999999999</v>
      </c>
      <c r="W66" s="3">
        <f t="shared" si="49"/>
        <v>7.6711000000000001E-2</v>
      </c>
      <c r="X66" s="4">
        <f t="shared" si="50"/>
        <v>0.21081349999999999</v>
      </c>
      <c r="Y66" s="4">
        <f t="shared" si="51"/>
        <v>0.11899999999999999</v>
      </c>
      <c r="Z66" s="4">
        <f t="shared" si="28"/>
        <v>0.44115480000000001</v>
      </c>
      <c r="AA66" s="4">
        <f t="shared" si="29"/>
        <v>0.13720189999999999</v>
      </c>
    </row>
    <row r="67" spans="1:27" x14ac:dyDescent="0.2">
      <c r="A67" t="s">
        <v>282</v>
      </c>
      <c r="B67" s="18">
        <v>14</v>
      </c>
      <c r="C67" s="11" t="s">
        <v>283</v>
      </c>
      <c r="D67" s="6" t="s">
        <v>284</v>
      </c>
      <c r="E67" s="6" t="s">
        <v>294</v>
      </c>
      <c r="F67" s="6" t="s">
        <v>85</v>
      </c>
      <c r="G67" s="7" t="s">
        <v>287</v>
      </c>
      <c r="H67" s="12">
        <v>0.12770719999999999</v>
      </c>
      <c r="I67" s="12">
        <v>7.1629700000000004E-2</v>
      </c>
      <c r="J67" s="6" t="s">
        <v>286</v>
      </c>
      <c r="K67" s="12">
        <v>8.9961799999999995E-2</v>
      </c>
      <c r="L67" s="12">
        <v>0.19523280000000001</v>
      </c>
      <c r="M67" s="6" t="s">
        <v>289</v>
      </c>
      <c r="N67" s="6" t="s">
        <v>207</v>
      </c>
      <c r="O67" s="6" t="s">
        <v>207</v>
      </c>
      <c r="P67" s="6" t="s">
        <v>290</v>
      </c>
      <c r="Q67" s="12">
        <v>0.10790080000000001</v>
      </c>
      <c r="R67" s="12">
        <v>0.126</v>
      </c>
      <c r="S67" s="7" t="s">
        <v>277</v>
      </c>
      <c r="T67" s="7" t="s">
        <v>277</v>
      </c>
      <c r="U67" s="7" t="s">
        <v>278</v>
      </c>
      <c r="V67" s="3">
        <f t="shared" si="30"/>
        <v>0.12770719999999999</v>
      </c>
      <c r="W67" s="3">
        <f t="shared" si="49"/>
        <v>7.1629700000000004E-2</v>
      </c>
      <c r="X67" s="4">
        <f t="shared" si="50"/>
        <v>8.9961799999999995E-2</v>
      </c>
      <c r="Y67" s="4">
        <f t="shared" si="51"/>
        <v>0.19523280000000001</v>
      </c>
      <c r="Z67" s="4">
        <f t="shared" si="28"/>
        <v>0.10790080000000001</v>
      </c>
      <c r="AA67" s="4">
        <f t="shared" si="29"/>
        <v>0.126</v>
      </c>
    </row>
    <row r="68" spans="1:27" x14ac:dyDescent="0.2">
      <c r="A68" t="s">
        <v>282</v>
      </c>
      <c r="B68" s="18">
        <v>14</v>
      </c>
      <c r="C68" s="11" t="s">
        <v>283</v>
      </c>
      <c r="D68" s="6" t="s">
        <v>284</v>
      </c>
      <c r="E68" s="6" t="s">
        <v>294</v>
      </c>
      <c r="F68" s="6" t="s">
        <v>85</v>
      </c>
      <c r="G68" s="7" t="s">
        <v>287</v>
      </c>
      <c r="H68" s="12">
        <v>0.12770719999999999</v>
      </c>
      <c r="I68" s="12">
        <v>7.1629700000000004E-2</v>
      </c>
      <c r="J68" s="6" t="s">
        <v>291</v>
      </c>
      <c r="K68" s="12">
        <v>-0.25346780000000002</v>
      </c>
      <c r="L68" s="12">
        <v>0.19997180000000001</v>
      </c>
      <c r="M68" s="6" t="s">
        <v>289</v>
      </c>
      <c r="N68" s="6" t="s">
        <v>207</v>
      </c>
      <c r="O68" s="6" t="s">
        <v>207</v>
      </c>
      <c r="P68" s="6" t="s">
        <v>290</v>
      </c>
      <c r="Q68" s="12">
        <v>0.30975999999999998</v>
      </c>
      <c r="R68" s="12">
        <v>0.14915780000000001</v>
      </c>
      <c r="S68" s="7" t="s">
        <v>277</v>
      </c>
      <c r="T68" s="7" t="s">
        <v>277</v>
      </c>
      <c r="U68" s="7" t="s">
        <v>278</v>
      </c>
      <c r="V68" s="3">
        <f t="shared" si="30"/>
        <v>0.12770719999999999</v>
      </c>
      <c r="W68" s="3">
        <f t="shared" ref="W68:W69" si="52">I68</f>
        <v>7.1629700000000004E-2</v>
      </c>
      <c r="X68" s="4">
        <f t="shared" ref="X68:X69" si="53">K68</f>
        <v>-0.25346780000000002</v>
      </c>
      <c r="Y68" s="4">
        <f t="shared" ref="Y68:Y69" si="54">L68</f>
        <v>0.19997180000000001</v>
      </c>
      <c r="Z68" s="4">
        <f t="shared" si="28"/>
        <v>0.30975999999999998</v>
      </c>
      <c r="AA68" s="4">
        <f t="shared" si="29"/>
        <v>0.14915780000000001</v>
      </c>
    </row>
    <row r="69" spans="1:27" x14ac:dyDescent="0.2">
      <c r="A69" t="s">
        <v>282</v>
      </c>
      <c r="B69" s="18">
        <v>14</v>
      </c>
      <c r="C69" s="11" t="s">
        <v>283</v>
      </c>
      <c r="D69" s="6" t="s">
        <v>284</v>
      </c>
      <c r="E69" s="6" t="s">
        <v>294</v>
      </c>
      <c r="F69" s="6" t="s">
        <v>85</v>
      </c>
      <c r="G69" s="7" t="s">
        <v>287</v>
      </c>
      <c r="H69" s="12">
        <v>0.12770719999999999</v>
      </c>
      <c r="I69" s="12">
        <v>7.1629700000000004E-2</v>
      </c>
      <c r="J69" s="6" t="s">
        <v>292</v>
      </c>
      <c r="K69" s="12">
        <v>0.134245</v>
      </c>
      <c r="L69" s="12">
        <v>7.9910999999999996E-2</v>
      </c>
      <c r="M69" s="6" t="s">
        <v>289</v>
      </c>
      <c r="N69" s="6" t="s">
        <v>207</v>
      </c>
      <c r="O69" s="6" t="s">
        <v>207</v>
      </c>
      <c r="P69" s="6" t="s">
        <v>290</v>
      </c>
      <c r="Q69" s="12">
        <v>0.45759699999999998</v>
      </c>
      <c r="R69" s="12">
        <v>0.1217625</v>
      </c>
      <c r="S69" s="7" t="s">
        <v>277</v>
      </c>
      <c r="T69" s="7" t="s">
        <v>277</v>
      </c>
      <c r="U69" s="7" t="s">
        <v>278</v>
      </c>
      <c r="V69" s="3">
        <f t="shared" si="30"/>
        <v>0.12770719999999999</v>
      </c>
      <c r="W69" s="3">
        <f t="shared" si="52"/>
        <v>7.1629700000000004E-2</v>
      </c>
      <c r="X69" s="4">
        <f t="shared" si="53"/>
        <v>0.134245</v>
      </c>
      <c r="Y69" s="4">
        <f t="shared" si="54"/>
        <v>7.9910999999999996E-2</v>
      </c>
      <c r="Z69" s="4">
        <f t="shared" si="28"/>
        <v>0.45759699999999998</v>
      </c>
      <c r="AA69" s="4">
        <f t="shared" si="29"/>
        <v>0.1217625</v>
      </c>
    </row>
    <row r="70" spans="1:27" x14ac:dyDescent="0.2">
      <c r="A70" s="7" t="s">
        <v>359</v>
      </c>
      <c r="B70" s="17">
        <v>15</v>
      </c>
      <c r="C70" s="6" t="s">
        <v>255</v>
      </c>
      <c r="D70" s="7">
        <v>806</v>
      </c>
      <c r="E70" s="7" t="s">
        <v>250</v>
      </c>
      <c r="F70" s="7" t="s">
        <v>85</v>
      </c>
      <c r="G70" s="6" t="s">
        <v>63</v>
      </c>
      <c r="H70" s="7">
        <v>-0.01</v>
      </c>
      <c r="I70" s="7">
        <v>0.13</v>
      </c>
      <c r="J70" s="7" t="s">
        <v>251</v>
      </c>
      <c r="K70" s="7">
        <v>0.03</v>
      </c>
      <c r="L70" s="7">
        <v>7.0000000000000007E-2</v>
      </c>
      <c r="M70" s="6" t="s">
        <v>254</v>
      </c>
      <c r="N70" s="16">
        <v>1.52</v>
      </c>
      <c r="O70" s="16">
        <v>1.21</v>
      </c>
      <c r="P70" s="7" t="s">
        <v>252</v>
      </c>
      <c r="Q70" s="7">
        <v>0.01</v>
      </c>
      <c r="R70" s="7">
        <v>0.08</v>
      </c>
      <c r="S70" s="7" t="s">
        <v>18</v>
      </c>
      <c r="T70" s="7" t="s">
        <v>106</v>
      </c>
      <c r="U70" s="7" t="s">
        <v>253</v>
      </c>
      <c r="V70" s="7">
        <f t="shared" si="30"/>
        <v>-0.01</v>
      </c>
      <c r="W70" s="7">
        <f t="shared" ref="W70:W82" si="55">I70</f>
        <v>0.13</v>
      </c>
      <c r="X70" s="4">
        <f t="shared" si="19"/>
        <v>3.6299999999999999E-2</v>
      </c>
      <c r="Y70" s="4">
        <f t="shared" si="20"/>
        <v>8.4700000000000011E-2</v>
      </c>
      <c r="Z70" s="4">
        <f t="shared" si="21"/>
        <v>1.21E-2</v>
      </c>
      <c r="AA70" s="4">
        <f t="shared" si="22"/>
        <v>9.6799999999999997E-2</v>
      </c>
    </row>
    <row r="71" spans="1:27" x14ac:dyDescent="0.2">
      <c r="A71" s="7" t="s">
        <v>359</v>
      </c>
      <c r="B71" s="17">
        <v>15</v>
      </c>
      <c r="C71" s="6" t="s">
        <v>255</v>
      </c>
      <c r="D71" s="7">
        <v>806</v>
      </c>
      <c r="E71" s="7" t="s">
        <v>250</v>
      </c>
      <c r="F71" s="7" t="s">
        <v>85</v>
      </c>
      <c r="G71" s="6" t="s">
        <v>63</v>
      </c>
      <c r="H71" s="7">
        <v>0.01</v>
      </c>
      <c r="I71" s="7">
        <v>7.0000000000000007E-2</v>
      </c>
      <c r="J71" s="7" t="s">
        <v>257</v>
      </c>
      <c r="K71" s="7">
        <v>-7.0000000000000007E-2</v>
      </c>
      <c r="L71" s="7">
        <v>7.0000000000000007E-2</v>
      </c>
      <c r="M71" s="6" t="s">
        <v>254</v>
      </c>
      <c r="N71" s="16">
        <v>0</v>
      </c>
      <c r="O71" s="16">
        <v>1</v>
      </c>
      <c r="P71" s="7" t="s">
        <v>258</v>
      </c>
      <c r="Q71" s="7">
        <v>0.11</v>
      </c>
      <c r="R71" s="7">
        <v>0.08</v>
      </c>
      <c r="S71" s="7" t="s">
        <v>18</v>
      </c>
      <c r="T71" s="7" t="s">
        <v>106</v>
      </c>
      <c r="U71" s="7" t="s">
        <v>259</v>
      </c>
      <c r="V71" s="7">
        <f t="shared" si="30"/>
        <v>0.01</v>
      </c>
      <c r="W71" s="7">
        <f t="shared" si="55"/>
        <v>7.0000000000000007E-2</v>
      </c>
      <c r="X71" s="4">
        <f t="shared" ref="X71:X72" si="56">K71*O71</f>
        <v>-7.0000000000000007E-2</v>
      </c>
      <c r="Y71" s="4">
        <f t="shared" ref="Y71:Y72" si="57">L71*O71</f>
        <v>7.0000000000000007E-2</v>
      </c>
      <c r="Z71" s="4">
        <f t="shared" ref="Z71:Z72" si="58">Q71*O71</f>
        <v>0.11</v>
      </c>
      <c r="AA71" s="4">
        <f t="shared" ref="AA71:AA72" si="59">R71*O71</f>
        <v>0.08</v>
      </c>
    </row>
    <row r="72" spans="1:27" x14ac:dyDescent="0.2">
      <c r="A72" s="7" t="s">
        <v>359</v>
      </c>
      <c r="B72" s="17">
        <v>15</v>
      </c>
      <c r="C72" s="6" t="s">
        <v>255</v>
      </c>
      <c r="D72" s="7">
        <v>806</v>
      </c>
      <c r="E72" s="7" t="s">
        <v>256</v>
      </c>
      <c r="F72" s="7" t="s">
        <v>85</v>
      </c>
      <c r="G72" s="6" t="s">
        <v>63</v>
      </c>
      <c r="H72" s="7">
        <v>-0.09</v>
      </c>
      <c r="I72" s="7">
        <v>0.13</v>
      </c>
      <c r="J72" s="7" t="s">
        <v>251</v>
      </c>
      <c r="K72" s="7">
        <v>0.02</v>
      </c>
      <c r="L72" s="7">
        <v>7.0000000000000007E-2</v>
      </c>
      <c r="M72" s="6" t="s">
        <v>254</v>
      </c>
      <c r="N72" s="16">
        <v>1.52</v>
      </c>
      <c r="O72" s="16">
        <v>1.21</v>
      </c>
      <c r="P72" s="7" t="s">
        <v>252</v>
      </c>
      <c r="Q72" s="7">
        <v>0.05</v>
      </c>
      <c r="R72" s="7">
        <v>0.08</v>
      </c>
      <c r="S72" s="7" t="s">
        <v>18</v>
      </c>
      <c r="T72" s="7" t="s">
        <v>106</v>
      </c>
      <c r="U72" s="7" t="s">
        <v>253</v>
      </c>
      <c r="V72" s="7">
        <f t="shared" si="30"/>
        <v>-0.09</v>
      </c>
      <c r="W72" s="7">
        <f t="shared" si="55"/>
        <v>0.13</v>
      </c>
      <c r="X72" s="4">
        <f t="shared" si="56"/>
        <v>2.4199999999999999E-2</v>
      </c>
      <c r="Y72" s="4">
        <f t="shared" si="57"/>
        <v>8.4700000000000011E-2</v>
      </c>
      <c r="Z72" s="4">
        <f t="shared" si="58"/>
        <v>6.0499999999999998E-2</v>
      </c>
      <c r="AA72" s="4">
        <f t="shared" si="59"/>
        <v>9.6799999999999997E-2</v>
      </c>
    </row>
    <row r="73" spans="1:27" x14ac:dyDescent="0.2">
      <c r="A73" s="7" t="s">
        <v>359</v>
      </c>
      <c r="B73" s="17">
        <v>15</v>
      </c>
      <c r="C73" s="6" t="s">
        <v>255</v>
      </c>
      <c r="D73" s="7">
        <v>806</v>
      </c>
      <c r="E73" s="7" t="s">
        <v>256</v>
      </c>
      <c r="F73" s="7" t="s">
        <v>85</v>
      </c>
      <c r="G73" s="6" t="s">
        <v>63</v>
      </c>
      <c r="H73" s="7">
        <v>-0.02</v>
      </c>
      <c r="I73" s="7">
        <v>7.0000000000000007E-2</v>
      </c>
      <c r="J73" s="7" t="s">
        <v>257</v>
      </c>
      <c r="K73" s="7">
        <v>-0.03</v>
      </c>
      <c r="L73" s="7">
        <v>7.0000000000000007E-2</v>
      </c>
      <c r="M73" s="6" t="s">
        <v>254</v>
      </c>
      <c r="N73" s="7">
        <v>0</v>
      </c>
      <c r="O73" s="7">
        <v>1</v>
      </c>
      <c r="P73" s="7" t="s">
        <v>258</v>
      </c>
      <c r="Q73" s="7">
        <v>0.13</v>
      </c>
      <c r="R73" s="7">
        <v>7.0000000000000007E-2</v>
      </c>
      <c r="S73" s="7" t="s">
        <v>18</v>
      </c>
      <c r="T73" s="7" t="s">
        <v>106</v>
      </c>
      <c r="U73" s="7" t="s">
        <v>259</v>
      </c>
      <c r="V73" s="7">
        <f t="shared" si="30"/>
        <v>-0.02</v>
      </c>
      <c r="W73" s="7">
        <f t="shared" si="55"/>
        <v>7.0000000000000007E-2</v>
      </c>
      <c r="X73" s="4">
        <f t="shared" ref="X73:X74" si="60">K73*O73</f>
        <v>-0.03</v>
      </c>
      <c r="Y73" s="4">
        <f t="shared" ref="Y73:Y74" si="61">L73*O73</f>
        <v>7.0000000000000007E-2</v>
      </c>
      <c r="Z73" s="4">
        <f t="shared" ref="Z73:Z74" si="62">Q73*O73</f>
        <v>0.13</v>
      </c>
      <c r="AA73" s="4">
        <f t="shared" ref="AA73:AA74" si="63">R73*O73</f>
        <v>7.0000000000000007E-2</v>
      </c>
    </row>
    <row r="74" spans="1:27" x14ac:dyDescent="0.2">
      <c r="A74" s="7" t="s">
        <v>332</v>
      </c>
      <c r="B74" s="17">
        <v>16</v>
      </c>
      <c r="C74" s="11" t="s">
        <v>275</v>
      </c>
      <c r="D74" s="7">
        <v>1292</v>
      </c>
      <c r="E74" s="6" t="s">
        <v>264</v>
      </c>
      <c r="F74" s="7" t="s">
        <v>85</v>
      </c>
      <c r="G74" s="7" t="s">
        <v>112</v>
      </c>
      <c r="H74" s="12">
        <v>1.0888E-2</v>
      </c>
      <c r="I74" s="12">
        <v>3.9940000000000003E-2</v>
      </c>
      <c r="J74" s="6" t="s">
        <v>266</v>
      </c>
      <c r="K74" s="12">
        <v>1.1320999999999999E-2</v>
      </c>
      <c r="L74" s="12">
        <v>2.9332E-2</v>
      </c>
      <c r="M74" s="7" t="s">
        <v>276</v>
      </c>
      <c r="N74" s="7">
        <v>0</v>
      </c>
      <c r="O74" s="7">
        <v>1</v>
      </c>
      <c r="P74" s="7" t="s">
        <v>267</v>
      </c>
      <c r="Q74" s="12">
        <v>5.8501999999999998E-2</v>
      </c>
      <c r="R74" s="12">
        <v>6.0436999999999998E-2</v>
      </c>
      <c r="S74" s="7" t="s">
        <v>277</v>
      </c>
      <c r="T74" s="7" t="s">
        <v>106</v>
      </c>
      <c r="U74" s="7" t="s">
        <v>278</v>
      </c>
      <c r="V74" s="7">
        <f t="shared" si="30"/>
        <v>1.0888E-2</v>
      </c>
      <c r="W74" s="7">
        <f t="shared" si="55"/>
        <v>3.9940000000000003E-2</v>
      </c>
      <c r="X74" s="7">
        <f t="shared" si="60"/>
        <v>1.1320999999999999E-2</v>
      </c>
      <c r="Y74" s="7">
        <f t="shared" si="61"/>
        <v>2.9332E-2</v>
      </c>
      <c r="Z74" s="7">
        <f t="shared" si="62"/>
        <v>5.8501999999999998E-2</v>
      </c>
      <c r="AA74" s="4">
        <f t="shared" si="63"/>
        <v>6.0436999999999998E-2</v>
      </c>
    </row>
    <row r="75" spans="1:27" x14ac:dyDescent="0.2">
      <c r="A75" s="7" t="s">
        <v>332</v>
      </c>
      <c r="B75" s="17">
        <v>16</v>
      </c>
      <c r="C75" s="11" t="s">
        <v>275</v>
      </c>
      <c r="D75" s="7">
        <v>1292</v>
      </c>
      <c r="E75" s="6" t="s">
        <v>264</v>
      </c>
      <c r="F75" s="7" t="s">
        <v>85</v>
      </c>
      <c r="G75" s="7" t="s">
        <v>112</v>
      </c>
      <c r="H75" s="12">
        <v>7.1830000000000001E-3</v>
      </c>
      <c r="I75" s="12">
        <v>3.9745000000000003E-2</v>
      </c>
      <c r="J75" s="6" t="s">
        <v>271</v>
      </c>
      <c r="K75" s="12">
        <v>5.2240000000000003E-3</v>
      </c>
      <c r="L75" s="12">
        <v>2.8507999999999999E-2</v>
      </c>
      <c r="M75" s="7" t="s">
        <v>276</v>
      </c>
      <c r="N75" s="7">
        <v>0</v>
      </c>
      <c r="O75" s="7">
        <v>1</v>
      </c>
      <c r="P75" s="7" t="s">
        <v>267</v>
      </c>
      <c r="Q75" s="12">
        <v>4.4665000000000003E-2</v>
      </c>
      <c r="R75" s="12">
        <v>5.5794999999999997E-2</v>
      </c>
      <c r="S75" s="7" t="s">
        <v>277</v>
      </c>
      <c r="T75" s="7" t="s">
        <v>106</v>
      </c>
      <c r="U75" s="7" t="s">
        <v>278</v>
      </c>
      <c r="V75" s="7">
        <f t="shared" si="30"/>
        <v>7.1830000000000001E-3</v>
      </c>
      <c r="W75" s="7">
        <f t="shared" si="55"/>
        <v>3.9745000000000003E-2</v>
      </c>
      <c r="X75" s="7">
        <f t="shared" ref="X75:X77" si="64">K75*O75</f>
        <v>5.2240000000000003E-3</v>
      </c>
      <c r="Y75" s="7">
        <f t="shared" ref="Y75:Y77" si="65">L75*O75</f>
        <v>2.8507999999999999E-2</v>
      </c>
      <c r="Z75" s="7">
        <f t="shared" ref="Z75:Z77" si="66">Q75*O75</f>
        <v>4.4665000000000003E-2</v>
      </c>
      <c r="AA75" s="4">
        <f t="shared" ref="AA75:AA77" si="67">R75*O75</f>
        <v>5.5794999999999997E-2</v>
      </c>
    </row>
    <row r="76" spans="1:27" x14ac:dyDescent="0.2">
      <c r="A76" s="7" t="s">
        <v>332</v>
      </c>
      <c r="B76" s="17">
        <v>16</v>
      </c>
      <c r="C76" s="11" t="s">
        <v>275</v>
      </c>
      <c r="D76" s="7">
        <v>1292</v>
      </c>
      <c r="E76" s="6" t="s">
        <v>264</v>
      </c>
      <c r="F76" s="7" t="s">
        <v>85</v>
      </c>
      <c r="G76" s="7" t="s">
        <v>112</v>
      </c>
      <c r="H76" s="12">
        <v>7.6559999999999996E-3</v>
      </c>
      <c r="I76" s="12">
        <v>3.9414999999999999E-2</v>
      </c>
      <c r="J76" s="6" t="s">
        <v>272</v>
      </c>
      <c r="K76" s="12">
        <v>4.3686000000000003E-2</v>
      </c>
      <c r="L76" s="12">
        <v>2.7111E-2</v>
      </c>
      <c r="M76" s="7" t="s">
        <v>276</v>
      </c>
      <c r="N76" s="7">
        <v>0</v>
      </c>
      <c r="O76" s="7">
        <v>1</v>
      </c>
      <c r="P76" s="7" t="s">
        <v>267</v>
      </c>
      <c r="Q76" s="12">
        <v>3.2780999999999998E-2</v>
      </c>
      <c r="R76" s="12">
        <v>6.1427000000000002E-2</v>
      </c>
      <c r="S76" s="7" t="s">
        <v>277</v>
      </c>
      <c r="T76" s="7" t="s">
        <v>106</v>
      </c>
      <c r="U76" s="7" t="s">
        <v>278</v>
      </c>
      <c r="V76" s="7">
        <f t="shared" si="30"/>
        <v>7.6559999999999996E-3</v>
      </c>
      <c r="W76" s="7">
        <f t="shared" si="55"/>
        <v>3.9414999999999999E-2</v>
      </c>
      <c r="X76" s="7">
        <f t="shared" si="64"/>
        <v>4.3686000000000003E-2</v>
      </c>
      <c r="Y76" s="7">
        <f t="shared" si="65"/>
        <v>2.7111E-2</v>
      </c>
      <c r="Z76" s="7">
        <f t="shared" si="66"/>
        <v>3.2780999999999998E-2</v>
      </c>
      <c r="AA76" s="4">
        <f t="shared" si="67"/>
        <v>6.1427000000000002E-2</v>
      </c>
    </row>
    <row r="77" spans="1:27" x14ac:dyDescent="0.2">
      <c r="A77" s="7" t="s">
        <v>332</v>
      </c>
      <c r="B77" s="17">
        <v>16</v>
      </c>
      <c r="C77" s="11" t="s">
        <v>275</v>
      </c>
      <c r="D77" s="7">
        <v>1292</v>
      </c>
      <c r="E77" s="6" t="s">
        <v>273</v>
      </c>
      <c r="F77" s="7" t="s">
        <v>85</v>
      </c>
      <c r="G77" s="7" t="s">
        <v>112</v>
      </c>
      <c r="H77" s="12">
        <v>4.2640000000000004E-3</v>
      </c>
      <c r="I77" s="12">
        <v>4.3239E-2</v>
      </c>
      <c r="J77" s="6" t="s">
        <v>266</v>
      </c>
      <c r="K77" s="12">
        <v>9.9001000000000006E-2</v>
      </c>
      <c r="L77" s="12">
        <v>3.1373999999999999E-2</v>
      </c>
      <c r="M77" s="7" t="s">
        <v>276</v>
      </c>
      <c r="N77" s="7">
        <v>0</v>
      </c>
      <c r="O77" s="7">
        <v>1</v>
      </c>
      <c r="P77" s="7" t="s">
        <v>267</v>
      </c>
      <c r="Q77" s="12">
        <v>2.1999000000000001E-2</v>
      </c>
      <c r="R77" s="12">
        <v>6.9251999999999994E-2</v>
      </c>
      <c r="S77" s="7" t="s">
        <v>277</v>
      </c>
      <c r="T77" s="7" t="s">
        <v>106</v>
      </c>
      <c r="U77" s="7" t="s">
        <v>278</v>
      </c>
      <c r="V77" s="7">
        <f t="shared" si="30"/>
        <v>4.2640000000000004E-3</v>
      </c>
      <c r="W77" s="7">
        <f t="shared" si="55"/>
        <v>4.3239E-2</v>
      </c>
      <c r="X77" s="7">
        <f t="shared" si="64"/>
        <v>9.9001000000000006E-2</v>
      </c>
      <c r="Y77" s="7">
        <f t="shared" si="65"/>
        <v>3.1373999999999999E-2</v>
      </c>
      <c r="Z77" s="7">
        <f t="shared" si="66"/>
        <v>2.1999000000000001E-2</v>
      </c>
      <c r="AA77" s="4">
        <f t="shared" si="67"/>
        <v>6.9251999999999994E-2</v>
      </c>
    </row>
    <row r="78" spans="1:27" x14ac:dyDescent="0.2">
      <c r="A78" s="7" t="s">
        <v>332</v>
      </c>
      <c r="B78" s="17">
        <v>16</v>
      </c>
      <c r="C78" s="11" t="s">
        <v>275</v>
      </c>
      <c r="D78" s="7">
        <v>1292</v>
      </c>
      <c r="E78" s="6" t="s">
        <v>273</v>
      </c>
      <c r="F78" s="7" t="s">
        <v>85</v>
      </c>
      <c r="G78" s="7" t="s">
        <v>112</v>
      </c>
      <c r="H78" s="12">
        <v>-2.7500000000000002E-4</v>
      </c>
      <c r="I78" s="12">
        <v>4.2672000000000002E-2</v>
      </c>
      <c r="J78" s="6" t="s">
        <v>271</v>
      </c>
      <c r="K78" s="12">
        <v>3.4648999999999999E-2</v>
      </c>
      <c r="L78" s="12">
        <v>2.7788E-2</v>
      </c>
      <c r="M78" s="7" t="s">
        <v>276</v>
      </c>
      <c r="N78" s="7">
        <v>0</v>
      </c>
      <c r="O78" s="7">
        <v>1</v>
      </c>
      <c r="P78" s="7" t="s">
        <v>267</v>
      </c>
      <c r="Q78" s="12">
        <v>0.16531599999999999</v>
      </c>
      <c r="R78" s="12">
        <v>6.5226000000000006E-2</v>
      </c>
      <c r="S78" s="7" t="s">
        <v>277</v>
      </c>
      <c r="T78" s="7" t="s">
        <v>106</v>
      </c>
      <c r="U78" s="7" t="s">
        <v>278</v>
      </c>
      <c r="V78" s="7">
        <f t="shared" si="30"/>
        <v>-2.7500000000000002E-4</v>
      </c>
      <c r="W78" s="7">
        <f t="shared" si="55"/>
        <v>4.2672000000000002E-2</v>
      </c>
      <c r="X78" s="7">
        <f t="shared" ref="X78:X82" si="68">K78*O78</f>
        <v>3.4648999999999999E-2</v>
      </c>
      <c r="Y78" s="7">
        <f t="shared" ref="Y78:Y82" si="69">L78*O78</f>
        <v>2.7788E-2</v>
      </c>
      <c r="Z78" s="7">
        <f t="shared" ref="Z78:Z82" si="70">Q78*O78</f>
        <v>0.16531599999999999</v>
      </c>
      <c r="AA78" s="4">
        <f t="shared" ref="AA78:AA82" si="71">R78*O78</f>
        <v>6.5226000000000006E-2</v>
      </c>
    </row>
    <row r="79" spans="1:27" x14ac:dyDescent="0.2">
      <c r="A79" s="7" t="s">
        <v>332</v>
      </c>
      <c r="B79" s="17">
        <v>16</v>
      </c>
      <c r="C79" s="11" t="s">
        <v>275</v>
      </c>
      <c r="D79" s="7">
        <v>1292</v>
      </c>
      <c r="E79" s="6" t="s">
        <v>273</v>
      </c>
      <c r="F79" s="7" t="s">
        <v>85</v>
      </c>
      <c r="G79" s="7" t="s">
        <v>112</v>
      </c>
      <c r="H79" s="12">
        <v>-2.31E-4</v>
      </c>
      <c r="I79" s="12">
        <v>4.2108E-2</v>
      </c>
      <c r="J79" s="6" t="s">
        <v>272</v>
      </c>
      <c r="K79" s="12">
        <v>9.332E-2</v>
      </c>
      <c r="L79" s="12">
        <v>2.7609999999999999E-2</v>
      </c>
      <c r="M79" s="7" t="s">
        <v>276</v>
      </c>
      <c r="N79" s="7">
        <v>0</v>
      </c>
      <c r="O79" s="7">
        <v>1</v>
      </c>
      <c r="P79" s="7" t="s">
        <v>267</v>
      </c>
      <c r="Q79" s="12">
        <v>6.7699999999999996E-2</v>
      </c>
      <c r="R79" s="12">
        <v>6.8902000000000005E-2</v>
      </c>
      <c r="S79" s="7" t="s">
        <v>277</v>
      </c>
      <c r="T79" s="7" t="s">
        <v>106</v>
      </c>
      <c r="U79" s="7" t="s">
        <v>278</v>
      </c>
      <c r="V79" s="7">
        <f t="shared" si="30"/>
        <v>-2.31E-4</v>
      </c>
      <c r="W79" s="7">
        <f t="shared" si="55"/>
        <v>4.2108E-2</v>
      </c>
      <c r="X79" s="7">
        <f t="shared" si="68"/>
        <v>9.332E-2</v>
      </c>
      <c r="Y79" s="7">
        <f t="shared" si="69"/>
        <v>2.7609999999999999E-2</v>
      </c>
      <c r="Z79" s="7">
        <f t="shared" si="70"/>
        <v>6.7699999999999996E-2</v>
      </c>
      <c r="AA79" s="4">
        <f t="shared" si="71"/>
        <v>6.8902000000000005E-2</v>
      </c>
    </row>
    <row r="80" spans="1:27" x14ac:dyDescent="0.2">
      <c r="A80" s="7" t="s">
        <v>332</v>
      </c>
      <c r="B80" s="17">
        <v>16</v>
      </c>
      <c r="C80" s="11" t="s">
        <v>275</v>
      </c>
      <c r="D80" s="7">
        <v>1292</v>
      </c>
      <c r="E80" s="6" t="s">
        <v>274</v>
      </c>
      <c r="F80" s="7" t="s">
        <v>85</v>
      </c>
      <c r="G80" s="7" t="s">
        <v>112</v>
      </c>
      <c r="H80" s="12">
        <v>-4.0688000000000002E-2</v>
      </c>
      <c r="I80" s="12">
        <v>3.7532999999999997E-2</v>
      </c>
      <c r="J80" s="6" t="s">
        <v>266</v>
      </c>
      <c r="K80" s="12">
        <v>-3.0047000000000001E-2</v>
      </c>
      <c r="L80" s="12">
        <v>2.9510000000000002E-2</v>
      </c>
      <c r="M80" s="7" t="s">
        <v>276</v>
      </c>
      <c r="N80" s="7">
        <v>0</v>
      </c>
      <c r="O80" s="7">
        <v>1</v>
      </c>
      <c r="P80" s="7" t="s">
        <v>267</v>
      </c>
      <c r="Q80" s="12">
        <v>-3.0469999999999998E-3</v>
      </c>
      <c r="R80" s="12">
        <v>6.0044E-2</v>
      </c>
      <c r="S80" s="7" t="s">
        <v>277</v>
      </c>
      <c r="T80" s="7" t="s">
        <v>106</v>
      </c>
      <c r="U80" s="7" t="s">
        <v>278</v>
      </c>
      <c r="V80" s="7">
        <f t="shared" si="30"/>
        <v>-4.0688000000000002E-2</v>
      </c>
      <c r="W80" s="7">
        <f t="shared" si="55"/>
        <v>3.7532999999999997E-2</v>
      </c>
      <c r="X80" s="7">
        <f t="shared" si="68"/>
        <v>-3.0047000000000001E-2</v>
      </c>
      <c r="Y80" s="7">
        <f t="shared" si="69"/>
        <v>2.9510000000000002E-2</v>
      </c>
      <c r="Z80" s="7">
        <f t="shared" si="70"/>
        <v>-3.0469999999999998E-3</v>
      </c>
      <c r="AA80" s="4">
        <f t="shared" si="71"/>
        <v>6.0044E-2</v>
      </c>
    </row>
    <row r="81" spans="1:27" x14ac:dyDescent="0.2">
      <c r="A81" s="7" t="s">
        <v>332</v>
      </c>
      <c r="B81" s="17">
        <v>16</v>
      </c>
      <c r="C81" s="11" t="s">
        <v>275</v>
      </c>
      <c r="D81" s="7">
        <v>1292</v>
      </c>
      <c r="E81" s="6" t="s">
        <v>274</v>
      </c>
      <c r="F81" s="7" t="s">
        <v>85</v>
      </c>
      <c r="G81" s="7" t="s">
        <v>112</v>
      </c>
      <c r="H81" s="12">
        <v>-3.7170000000000002E-2</v>
      </c>
      <c r="I81" s="12">
        <v>3.7373999999999998E-2</v>
      </c>
      <c r="J81" s="6" t="s">
        <v>271</v>
      </c>
      <c r="K81" s="12">
        <v>-2.8745E-2</v>
      </c>
      <c r="L81" s="12">
        <v>2.8230999999999999E-2</v>
      </c>
      <c r="M81" s="7" t="s">
        <v>276</v>
      </c>
      <c r="N81" s="7">
        <v>0</v>
      </c>
      <c r="O81" s="7">
        <v>1</v>
      </c>
      <c r="P81" s="7" t="s">
        <v>267</v>
      </c>
      <c r="Q81" s="12">
        <v>9.3508999999999995E-2</v>
      </c>
      <c r="R81" s="12">
        <v>5.6882000000000002E-2</v>
      </c>
      <c r="S81" s="7" t="s">
        <v>277</v>
      </c>
      <c r="T81" s="7" t="s">
        <v>106</v>
      </c>
      <c r="U81" s="7" t="s">
        <v>278</v>
      </c>
      <c r="V81" s="7">
        <f t="shared" si="30"/>
        <v>-3.7170000000000002E-2</v>
      </c>
      <c r="W81" s="7">
        <f t="shared" si="55"/>
        <v>3.7373999999999998E-2</v>
      </c>
      <c r="X81" s="7">
        <f t="shared" si="68"/>
        <v>-2.8745E-2</v>
      </c>
      <c r="Y81" s="7">
        <f t="shared" si="69"/>
        <v>2.8230999999999999E-2</v>
      </c>
      <c r="Z81" s="7">
        <f t="shared" si="70"/>
        <v>9.3508999999999995E-2</v>
      </c>
      <c r="AA81" s="4">
        <f t="shared" si="71"/>
        <v>5.6882000000000002E-2</v>
      </c>
    </row>
    <row r="82" spans="1:27" x14ac:dyDescent="0.2">
      <c r="A82" s="7" t="s">
        <v>332</v>
      </c>
      <c r="B82" s="17">
        <v>16</v>
      </c>
      <c r="C82" s="11" t="s">
        <v>275</v>
      </c>
      <c r="D82" s="7">
        <v>1292</v>
      </c>
      <c r="E82" s="6" t="s">
        <v>274</v>
      </c>
      <c r="F82" s="7" t="s">
        <v>85</v>
      </c>
      <c r="G82" s="7" t="s">
        <v>112</v>
      </c>
      <c r="H82" s="12">
        <v>-3.9088999999999999E-2</v>
      </c>
      <c r="I82" s="12">
        <v>3.7418E-2</v>
      </c>
      <c r="J82" s="6" t="s">
        <v>272</v>
      </c>
      <c r="K82" s="12">
        <v>-4.744E-3</v>
      </c>
      <c r="L82" s="12">
        <v>2.7054999999999999E-2</v>
      </c>
      <c r="M82" s="7" t="s">
        <v>276</v>
      </c>
      <c r="N82" s="7">
        <v>0</v>
      </c>
      <c r="O82" s="7">
        <v>1</v>
      </c>
      <c r="P82" s="7" t="s">
        <v>267</v>
      </c>
      <c r="Q82" s="12">
        <v>-1.5606E-2</v>
      </c>
      <c r="R82" s="12">
        <v>6.0551000000000001E-2</v>
      </c>
      <c r="S82" s="7" t="s">
        <v>277</v>
      </c>
      <c r="T82" s="7" t="s">
        <v>106</v>
      </c>
      <c r="U82" s="7" t="s">
        <v>278</v>
      </c>
      <c r="V82" s="7">
        <f t="shared" si="30"/>
        <v>-3.9088999999999999E-2</v>
      </c>
      <c r="W82" s="7">
        <f t="shared" si="55"/>
        <v>3.7418E-2</v>
      </c>
      <c r="X82" s="7">
        <f t="shared" si="68"/>
        <v>-4.744E-3</v>
      </c>
      <c r="Y82" s="7">
        <f t="shared" si="69"/>
        <v>2.7054999999999999E-2</v>
      </c>
      <c r="Z82" s="7">
        <f t="shared" si="70"/>
        <v>-1.5606E-2</v>
      </c>
      <c r="AA82" s="4">
        <f t="shared" si="71"/>
        <v>6.0551000000000001E-2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Bailey</dc:creator>
  <cp:lastModifiedBy>Drew Bailey</cp:lastModifiedBy>
  <dcterms:created xsi:type="dcterms:W3CDTF">2018-07-10T20:59:12Z</dcterms:created>
  <dcterms:modified xsi:type="dcterms:W3CDTF">2019-09-25T17:14:46Z</dcterms:modified>
</cp:coreProperties>
</file>